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EdPEx\EdPEx 2563\"/>
    </mc:Choice>
  </mc:AlternateContent>
  <xr:revisionPtr revIDLastSave="0" documentId="13_ncr:1_{7CCD3CF2-FA5F-437E-BCD1-20825DCF6ACC}" xr6:coauthVersionLast="46" xr6:coauthVersionMax="46" xr10:uidLastSave="{00000000-0000-0000-0000-000000000000}"/>
  <bookViews>
    <workbookView minimized="1" xWindow="17820" yWindow="5505" windowWidth="21600" windowHeight="11385" tabRatio="988" firstSheet="136" activeTab="149" xr2:uid="{3A55B670-333F-45BA-9F14-0B750B450D61}"/>
    <workbookView xWindow="-120" yWindow="-120" windowWidth="29040" windowHeight="15840" tabRatio="915" xr2:uid="{52D8A1BA-BCAC-4453-A36B-5B9F3257F3E9}"/>
  </bookViews>
  <sheets>
    <sheet name="สรุป" sheetId="113" r:id="rId1"/>
    <sheet name="1" sheetId="8" r:id="rId2"/>
    <sheet name="1 (2)" sheetId="191" r:id="rId3"/>
    <sheet name="2" sheetId="116" r:id="rId4"/>
    <sheet name="2 (2)" sheetId="192" r:id="rId5"/>
    <sheet name="3" sheetId="117" r:id="rId6"/>
    <sheet name="3 (2)" sheetId="193" r:id="rId7"/>
    <sheet name="4" sheetId="118" r:id="rId8"/>
    <sheet name="4 (2)" sheetId="194" r:id="rId9"/>
    <sheet name="5" sheetId="119" r:id="rId10"/>
    <sheet name="5 (2)" sheetId="262" r:id="rId11"/>
    <sheet name="6" sheetId="120" r:id="rId12"/>
    <sheet name="6 (2)" sheetId="265" r:id="rId13"/>
    <sheet name="7" sheetId="121" r:id="rId14"/>
    <sheet name="7 (2)" sheetId="195" r:id="rId15"/>
    <sheet name="8" sheetId="122" r:id="rId16"/>
    <sheet name="8 (2)" sheetId="196" r:id="rId17"/>
    <sheet name="9" sheetId="123" r:id="rId18"/>
    <sheet name="9 (2)" sheetId="197" r:id="rId19"/>
    <sheet name="10" sheetId="124" r:id="rId20"/>
    <sheet name="10 (2)" sheetId="198" r:id="rId21"/>
    <sheet name="11" sheetId="125" r:id="rId22"/>
    <sheet name="11 (2)" sheetId="199" r:id="rId23"/>
    <sheet name="12" sheetId="126" r:id="rId24"/>
    <sheet name="12 (2)" sheetId="200" r:id="rId25"/>
    <sheet name="13" sheetId="127" r:id="rId26"/>
    <sheet name="13 (2)" sheetId="201" r:id="rId27"/>
    <sheet name="14" sheetId="128" r:id="rId28"/>
    <sheet name="14 (2)" sheetId="202" r:id="rId29"/>
    <sheet name="15" sheetId="129" r:id="rId30"/>
    <sheet name="15 (2)" sheetId="203" r:id="rId31"/>
    <sheet name="16" sheetId="130" r:id="rId32"/>
    <sheet name="16 (2)" sheetId="204" r:id="rId33"/>
    <sheet name="17" sheetId="131" r:id="rId34"/>
    <sheet name="17 (2)" sheetId="205" r:id="rId35"/>
    <sheet name="18" sheetId="132" r:id="rId36"/>
    <sheet name="18 (2)" sheetId="206" r:id="rId37"/>
    <sheet name="19" sheetId="133" r:id="rId38"/>
    <sheet name="19 (2)" sheetId="207" r:id="rId39"/>
    <sheet name="20" sheetId="134" r:id="rId40"/>
    <sheet name="21" sheetId="135" r:id="rId41"/>
    <sheet name="21 (2)" sheetId="208" r:id="rId42"/>
    <sheet name="22" sheetId="136" r:id="rId43"/>
    <sheet name="22 (2)" sheetId="209" r:id="rId44"/>
    <sheet name="23" sheetId="137" r:id="rId45"/>
    <sheet name="23 (2)" sheetId="210" r:id="rId46"/>
    <sheet name="24" sheetId="138" r:id="rId47"/>
    <sheet name="24 (2)" sheetId="211" r:id="rId48"/>
    <sheet name="25" sheetId="139" r:id="rId49"/>
    <sheet name="25 (2)" sheetId="212" r:id="rId50"/>
    <sheet name="26" sheetId="140" r:id="rId51"/>
    <sheet name="26 (2)" sheetId="213" r:id="rId52"/>
    <sheet name="27" sheetId="141" r:id="rId53"/>
    <sheet name="27 (2)" sheetId="214" r:id="rId54"/>
    <sheet name="28" sheetId="142" r:id="rId55"/>
    <sheet name="28 (2)" sheetId="215" r:id="rId56"/>
    <sheet name="29" sheetId="143" r:id="rId57"/>
    <sheet name="29 (2)" sheetId="216" r:id="rId58"/>
    <sheet name="30" sheetId="144" r:id="rId59"/>
    <sheet name="30 (2)" sheetId="217" r:id="rId60"/>
    <sheet name="31" sheetId="145" r:id="rId61"/>
    <sheet name="31 (2)" sheetId="218" r:id="rId62"/>
    <sheet name="32" sheetId="146" r:id="rId63"/>
    <sheet name="32 (2)" sheetId="219" r:id="rId64"/>
    <sheet name="33" sheetId="147" r:id="rId65"/>
    <sheet name="33 (2)" sheetId="220" r:id="rId66"/>
    <sheet name="34" sheetId="148" r:id="rId67"/>
    <sheet name="34 (2)" sheetId="221" r:id="rId68"/>
    <sheet name="35" sheetId="149" r:id="rId69"/>
    <sheet name="35 (2)" sheetId="222" r:id="rId70"/>
    <sheet name="36" sheetId="150" r:id="rId71"/>
    <sheet name="36 (2)" sheetId="223" r:id="rId72"/>
    <sheet name="37" sheetId="151" r:id="rId73"/>
    <sheet name="37 (2)" sheetId="224" r:id="rId74"/>
    <sheet name="38" sheetId="152" r:id="rId75"/>
    <sheet name="38 (2)" sheetId="225" r:id="rId76"/>
    <sheet name="39" sheetId="153" r:id="rId77"/>
    <sheet name="39 (2)" sheetId="226" r:id="rId78"/>
    <sheet name="40" sheetId="154" r:id="rId79"/>
    <sheet name="40 (2)" sheetId="227" r:id="rId80"/>
    <sheet name="41" sheetId="155" r:id="rId81"/>
    <sheet name="41 (2)" sheetId="228" r:id="rId82"/>
    <sheet name="42" sheetId="156" r:id="rId83"/>
    <sheet name="42 (2)" sheetId="234" r:id="rId84"/>
    <sheet name="43" sheetId="157" r:id="rId85"/>
    <sheet name="43 (2)" sheetId="236" r:id="rId86"/>
    <sheet name="44" sheetId="158" r:id="rId87"/>
    <sheet name="44 (2)" sheetId="237" r:id="rId88"/>
    <sheet name="45" sheetId="159" r:id="rId89"/>
    <sheet name="45 (2)" sheetId="266" r:id="rId90"/>
    <sheet name="46" sheetId="160" r:id="rId91"/>
    <sheet name="46 (2)" sheetId="255" r:id="rId92"/>
    <sheet name="47" sheetId="161" r:id="rId93"/>
    <sheet name="47 (2)" sheetId="229" r:id="rId94"/>
    <sheet name="48" sheetId="162" r:id="rId95"/>
    <sheet name="48 (2)" sheetId="230" r:id="rId96"/>
    <sheet name="49" sheetId="163" r:id="rId97"/>
    <sheet name="49 (2)" sheetId="232" r:id="rId98"/>
    <sheet name="50" sheetId="164" r:id="rId99"/>
    <sheet name="50 (2)" sheetId="233" r:id="rId100"/>
    <sheet name="51" sheetId="165" r:id="rId101"/>
    <sheet name="51 (2)" sheetId="239" r:id="rId102"/>
    <sheet name="52" sheetId="166" r:id="rId103"/>
    <sheet name="52 (2)" sheetId="263" r:id="rId104"/>
    <sheet name="53" sheetId="167" r:id="rId105"/>
    <sheet name="53 (2)" sheetId="264" r:id="rId106"/>
    <sheet name="54" sheetId="168" r:id="rId107"/>
    <sheet name="54 (2)" sheetId="240" r:id="rId108"/>
    <sheet name="55" sheetId="169" r:id="rId109"/>
    <sheet name="55 (2)" sheetId="256" r:id="rId110"/>
    <sheet name="56" sheetId="170" r:id="rId111"/>
    <sheet name="56 (2)" sheetId="257" r:id="rId112"/>
    <sheet name="57" sheetId="171" r:id="rId113"/>
    <sheet name="57 (2)" sheetId="258" r:id="rId114"/>
    <sheet name="58" sheetId="172" r:id="rId115"/>
    <sheet name="58 (2)" sheetId="259" r:id="rId116"/>
    <sheet name="59" sheetId="173" r:id="rId117"/>
    <sheet name="59 (2)" sheetId="260" r:id="rId118"/>
    <sheet name="60" sheetId="174" r:id="rId119"/>
    <sheet name="60 (2)" sheetId="241" r:id="rId120"/>
    <sheet name="61" sheetId="175" r:id="rId121"/>
    <sheet name="61 (2)" sheetId="242" r:id="rId122"/>
    <sheet name="62" sheetId="176" r:id="rId123"/>
    <sheet name="62 (2)" sheetId="243" r:id="rId124"/>
    <sheet name="63" sheetId="177" r:id="rId125"/>
    <sheet name="63 (2)" sheetId="246" r:id="rId126"/>
    <sheet name="64" sheetId="178" r:id="rId127"/>
    <sheet name="64 (2)" sheetId="261" r:id="rId128"/>
    <sheet name="65" sheetId="179" r:id="rId129"/>
    <sheet name="65 (2)" sheetId="245" r:id="rId130"/>
    <sheet name="66" sheetId="180" r:id="rId131"/>
    <sheet name="66 (2)" sheetId="244" r:id="rId132"/>
    <sheet name="67" sheetId="181" r:id="rId133"/>
    <sheet name="67 (2)" sheetId="247" r:id="rId134"/>
    <sheet name="68" sheetId="182" r:id="rId135"/>
    <sheet name="68 (2)" sheetId="248" r:id="rId136"/>
    <sheet name="69" sheetId="183" r:id="rId137"/>
    <sheet name="69 (2)" sheetId="249" r:id="rId138"/>
    <sheet name="70" sheetId="184" r:id="rId139"/>
    <sheet name="70 (2)" sheetId="250" r:id="rId140"/>
    <sheet name="71" sheetId="185" r:id="rId141"/>
    <sheet name="72" sheetId="186" r:id="rId142"/>
    <sheet name="72 (2)" sheetId="251" r:id="rId143"/>
    <sheet name="73" sheetId="187" r:id="rId144"/>
    <sheet name="73 (2)" sheetId="252" r:id="rId145"/>
    <sheet name="74" sheetId="188" r:id="rId146"/>
    <sheet name="75" sheetId="189" r:id="rId147"/>
    <sheet name="75 (2)" sheetId="253" r:id="rId148"/>
    <sheet name="76" sheetId="190" r:id="rId149"/>
    <sheet name="76 (2)" sheetId="254" r:id="rId150"/>
  </sheets>
  <definedNames>
    <definedName name="_xlnm.Print_Titles" localSheetId="0">สรุป!$2:$2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13" l="1"/>
  <c r="N9" i="113"/>
  <c r="T5" i="113"/>
  <c r="S5" i="113"/>
  <c r="T6" i="113"/>
  <c r="S6" i="113"/>
  <c r="U16" i="113"/>
  <c r="U17" i="113"/>
  <c r="U18" i="113"/>
  <c r="U19" i="113"/>
  <c r="U20" i="113"/>
  <c r="U21" i="113"/>
  <c r="U22" i="113"/>
  <c r="U23" i="113"/>
  <c r="U24" i="113"/>
  <c r="U25" i="113"/>
  <c r="U26" i="113"/>
  <c r="U27" i="113"/>
  <c r="U28" i="113"/>
  <c r="U15" i="113"/>
  <c r="U8" i="113"/>
  <c r="U9" i="113"/>
  <c r="U10" i="113"/>
  <c r="U11" i="113"/>
  <c r="U12" i="113"/>
  <c r="U7" i="113"/>
  <c r="U108" i="113"/>
  <c r="U107" i="113"/>
  <c r="U105" i="113"/>
  <c r="U104" i="113"/>
  <c r="U103" i="113"/>
  <c r="U102" i="113"/>
  <c r="U101" i="113"/>
  <c r="U100" i="113"/>
  <c r="U99" i="113"/>
  <c r="U98" i="113"/>
  <c r="U94" i="113"/>
  <c r="U93" i="113"/>
  <c r="U92" i="113"/>
  <c r="U91" i="113"/>
  <c r="U90" i="113"/>
  <c r="U88" i="113"/>
  <c r="U87" i="113"/>
  <c r="U86" i="113"/>
  <c r="U82" i="113"/>
  <c r="U81" i="113"/>
  <c r="U79" i="113"/>
  <c r="U78" i="113"/>
  <c r="U66" i="113"/>
  <c r="U65" i="113"/>
  <c r="U64" i="113"/>
  <c r="U63" i="113"/>
  <c r="U62" i="113"/>
  <c r="U61" i="113"/>
  <c r="U57" i="113"/>
  <c r="U58" i="113"/>
  <c r="U59" i="113"/>
  <c r="U56" i="113"/>
  <c r="U54" i="113"/>
  <c r="U53" i="113"/>
  <c r="U51" i="113"/>
  <c r="U50" i="113"/>
  <c r="U13" i="113"/>
  <c r="T13" i="113"/>
  <c r="S13" i="113"/>
  <c r="U32" i="113"/>
  <c r="T32" i="113"/>
  <c r="S32" i="113"/>
  <c r="U29" i="113"/>
  <c r="T29" i="113"/>
  <c r="S29" i="113"/>
  <c r="U35" i="113"/>
  <c r="T35" i="113"/>
  <c r="S35" i="113"/>
  <c r="U36" i="113"/>
  <c r="T36" i="113"/>
  <c r="S36" i="113"/>
  <c r="U47" i="113"/>
  <c r="T47" i="113"/>
  <c r="S47" i="113"/>
  <c r="U48" i="113"/>
  <c r="T48" i="113"/>
  <c r="S48" i="113"/>
  <c r="U67" i="113"/>
  <c r="T67" i="113"/>
  <c r="S67" i="113"/>
  <c r="U68" i="113"/>
  <c r="T68" i="113"/>
  <c r="S68" i="113"/>
  <c r="U95" i="113"/>
  <c r="T95" i="113"/>
  <c r="S95" i="113"/>
  <c r="U96" i="113"/>
  <c r="T96" i="113"/>
  <c r="S96" i="113"/>
  <c r="U106" i="113"/>
  <c r="T106" i="113"/>
  <c r="S106" i="113"/>
  <c r="U97" i="113"/>
  <c r="T97" i="113"/>
  <c r="S97" i="113"/>
  <c r="U89" i="113"/>
  <c r="T89" i="113"/>
  <c r="S89" i="113"/>
  <c r="T85" i="113"/>
  <c r="S85" i="113"/>
  <c r="T83" i="113"/>
  <c r="S83" i="113"/>
  <c r="T80" i="113"/>
  <c r="S80" i="113"/>
  <c r="U80" i="113" s="1"/>
  <c r="T77" i="113"/>
  <c r="S77" i="113"/>
  <c r="T69" i="113"/>
  <c r="S69" i="113"/>
  <c r="U69" i="113" s="1"/>
  <c r="U60" i="113"/>
  <c r="U55" i="113"/>
  <c r="T60" i="113"/>
  <c r="S60" i="113"/>
  <c r="T55" i="113"/>
  <c r="S55" i="113"/>
  <c r="U52" i="113"/>
  <c r="T52" i="113"/>
  <c r="S52" i="113"/>
  <c r="U49" i="113"/>
  <c r="T49" i="113"/>
  <c r="S49" i="113"/>
  <c r="T43" i="113"/>
  <c r="S43" i="113"/>
  <c r="U43" i="113" s="1"/>
  <c r="U37" i="113"/>
  <c r="T37" i="113"/>
  <c r="S37" i="113"/>
  <c r="U14" i="113"/>
  <c r="T14" i="113"/>
  <c r="S14" i="113"/>
  <c r="U6" i="113"/>
  <c r="U5" i="113" l="1"/>
  <c r="S109" i="113"/>
  <c r="T109" i="113"/>
  <c r="U85" i="113"/>
  <c r="U83" i="113"/>
  <c r="U77" i="113"/>
  <c r="N108" i="113"/>
  <c r="N100" i="113"/>
  <c r="H2" i="182"/>
  <c r="N99" i="113" s="1"/>
  <c r="E15" i="248"/>
  <c r="F18" i="182" s="1"/>
  <c r="N92" i="113"/>
  <c r="N88" i="113"/>
  <c r="N87" i="113"/>
  <c r="N86" i="113"/>
  <c r="N84" i="113"/>
  <c r="N82" i="113"/>
  <c r="N81" i="113"/>
  <c r="N79" i="113"/>
  <c r="N78" i="113"/>
  <c r="N76" i="113"/>
  <c r="D2" i="166"/>
  <c r="N75" i="113" s="1"/>
  <c r="N73" i="113"/>
  <c r="N72" i="113"/>
  <c r="N71" i="113"/>
  <c r="N66" i="113"/>
  <c r="D2" i="159"/>
  <c r="N65" i="113" s="1"/>
  <c r="G21" i="266"/>
  <c r="F21" i="266"/>
  <c r="G20" i="266"/>
  <c r="F20" i="266"/>
  <c r="E20" i="266"/>
  <c r="N63" i="113"/>
  <c r="N62" i="113"/>
  <c r="N61" i="113"/>
  <c r="N59" i="113"/>
  <c r="N58" i="113"/>
  <c r="N46" i="113"/>
  <c r="D2" i="145"/>
  <c r="N45" i="113" s="1"/>
  <c r="N44" i="113"/>
  <c r="D2" i="141"/>
  <c r="N40" i="113"/>
  <c r="D2" i="140"/>
  <c r="N39" i="113" s="1"/>
  <c r="N38" i="113"/>
  <c r="N34" i="113"/>
  <c r="H2" i="137"/>
  <c r="N33" i="113" s="1"/>
  <c r="D2" i="136"/>
  <c r="N31" i="113" s="1"/>
  <c r="H2" i="135"/>
  <c r="N30" i="113" s="1"/>
  <c r="D2" i="133"/>
  <c r="N27" i="113" s="1"/>
  <c r="N26" i="113"/>
  <c r="N25" i="113"/>
  <c r="N24" i="113"/>
  <c r="N22" i="113"/>
  <c r="N21" i="113"/>
  <c r="N20" i="113"/>
  <c r="N19" i="113"/>
  <c r="N18" i="113"/>
  <c r="N17" i="113"/>
  <c r="N16" i="113"/>
  <c r="N15" i="113"/>
  <c r="D2" i="120"/>
  <c r="N12" i="113" s="1"/>
  <c r="N11" i="113"/>
  <c r="N8" i="113"/>
  <c r="N7" i="113"/>
  <c r="D12" i="214"/>
  <c r="C22" i="140"/>
  <c r="D8" i="213"/>
  <c r="D2" i="139"/>
  <c r="D10" i="212"/>
  <c r="D2" i="138"/>
  <c r="D6" i="198"/>
  <c r="D2" i="175"/>
  <c r="D9" i="242"/>
  <c r="U109" i="113" l="1"/>
  <c r="D2" i="128" l="1"/>
  <c r="F19" i="202"/>
  <c r="F15" i="202"/>
  <c r="F11" i="202"/>
  <c r="F4" i="202"/>
  <c r="F18" i="202" l="1"/>
  <c r="F17" i="202"/>
  <c r="F16" i="202"/>
  <c r="F14" i="202"/>
  <c r="F13" i="202"/>
  <c r="F12" i="202"/>
  <c r="F10" i="202"/>
  <c r="F9" i="202"/>
  <c r="F8" i="202"/>
  <c r="F7" i="202"/>
  <c r="D2" i="127" l="1"/>
  <c r="I7" i="201"/>
  <c r="H7" i="201"/>
  <c r="G7" i="201"/>
  <c r="F7" i="201"/>
  <c r="D7" i="201"/>
  <c r="C14" i="234"/>
  <c r="C11" i="234"/>
  <c r="C4" i="234"/>
  <c r="I5" i="201"/>
  <c r="G5" i="201"/>
  <c r="F5" i="201"/>
  <c r="D5" i="201"/>
  <c r="I4" i="201"/>
  <c r="G4" i="201"/>
  <c r="F16" i="196"/>
  <c r="F15" i="196"/>
  <c r="F14" i="196"/>
  <c r="F13" i="196"/>
  <c r="F12" i="196"/>
  <c r="F11" i="196"/>
  <c r="F10" i="196"/>
  <c r="F9" i="196"/>
  <c r="F8" i="196"/>
  <c r="F7" i="196"/>
  <c r="F6" i="196"/>
  <c r="F5" i="196"/>
  <c r="F4" i="196"/>
  <c r="D2" i="121"/>
  <c r="D8" i="195"/>
  <c r="H2" i="153"/>
  <c r="D14" i="193" l="1"/>
  <c r="C14" i="193"/>
  <c r="D3" i="193"/>
  <c r="C3" i="193"/>
  <c r="D2" i="119"/>
  <c r="D11" i="262"/>
  <c r="D6" i="262"/>
  <c r="D2" i="116" l="1"/>
  <c r="D3" i="192"/>
  <c r="D8" i="191"/>
  <c r="F2" i="8" s="1"/>
  <c r="D3" i="191"/>
  <c r="D2" i="178"/>
  <c r="D15" i="193" l="1"/>
  <c r="H2" i="117" s="1"/>
  <c r="G4" i="261" l="1"/>
  <c r="E6" i="261"/>
  <c r="F6" i="261"/>
  <c r="D6" i="261"/>
  <c r="G5" i="261"/>
  <c r="F6" i="251"/>
  <c r="E6" i="251"/>
  <c r="H2" i="173"/>
  <c r="D49" i="260"/>
  <c r="C49" i="260"/>
  <c r="D7" i="259"/>
  <c r="D7" i="258"/>
  <c r="B16" i="254"/>
  <c r="D16" i="254" s="1"/>
  <c r="E15" i="254"/>
  <c r="E14" i="254"/>
  <c r="E13" i="254"/>
  <c r="E12" i="254"/>
  <c r="E11" i="254"/>
  <c r="E10" i="254"/>
  <c r="E9" i="254"/>
  <c r="E8" i="254"/>
  <c r="E7" i="254"/>
  <c r="E6" i="254"/>
  <c r="E5" i="254"/>
  <c r="E4" i="254"/>
  <c r="D15" i="254"/>
  <c r="D14" i="254"/>
  <c r="D13" i="254"/>
  <c r="D12" i="254"/>
  <c r="D11" i="254"/>
  <c r="D10" i="254"/>
  <c r="D9" i="254"/>
  <c r="D8" i="254"/>
  <c r="D7" i="254"/>
  <c r="D6" i="254"/>
  <c r="D5" i="254"/>
  <c r="D4" i="254"/>
  <c r="C16" i="254"/>
  <c r="G15" i="253"/>
  <c r="F15" i="253"/>
  <c r="E15" i="253"/>
  <c r="D15" i="253"/>
  <c r="C15" i="253"/>
  <c r="B15" i="253"/>
  <c r="H14" i="253"/>
  <c r="H13" i="253"/>
  <c r="H12" i="253"/>
  <c r="H11" i="253"/>
  <c r="H8" i="253"/>
  <c r="H7" i="253"/>
  <c r="H6" i="253"/>
  <c r="H5" i="253"/>
  <c r="H4" i="253"/>
  <c r="H3" i="253"/>
  <c r="D2" i="187"/>
  <c r="C8" i="252"/>
  <c r="G6" i="261" l="1"/>
  <c r="E16" i="254"/>
  <c r="H15" i="253"/>
  <c r="H2" i="189" s="1"/>
  <c r="E7" i="251" l="1"/>
  <c r="E5" i="251"/>
  <c r="E4" i="251"/>
  <c r="C8" i="251"/>
  <c r="F7" i="251"/>
  <c r="D8" i="251"/>
  <c r="E8" i="251" s="1"/>
  <c r="F5" i="251"/>
  <c r="F4" i="251"/>
  <c r="C9" i="250"/>
  <c r="D6" i="249"/>
  <c r="F8" i="251" l="1"/>
  <c r="F6" i="249" l="1"/>
  <c r="G6" i="249" s="1"/>
  <c r="F5" i="249"/>
  <c r="G5" i="249" s="1"/>
  <c r="F4" i="249"/>
  <c r="G4" i="249" s="1"/>
  <c r="E6" i="249"/>
  <c r="E5" i="249"/>
  <c r="E4" i="249"/>
  <c r="D7" i="249"/>
  <c r="C7" i="249"/>
  <c r="F7" i="249" s="1"/>
  <c r="G7" i="249" s="1"/>
  <c r="E7" i="249" l="1"/>
  <c r="H2" i="183" s="1"/>
  <c r="E14" i="248"/>
  <c r="D14" i="248"/>
  <c r="D8" i="247"/>
  <c r="E8" i="247"/>
  <c r="E3" i="246"/>
  <c r="E11" i="246" s="1"/>
  <c r="D3" i="246"/>
  <c r="D11" i="246" s="1"/>
  <c r="E12" i="246" s="1"/>
  <c r="H2" i="177" s="1"/>
  <c r="E7" i="246"/>
  <c r="D7" i="246"/>
  <c r="C4" i="245"/>
  <c r="D4" i="245"/>
  <c r="D2" i="179" s="1"/>
  <c r="D22" i="244"/>
  <c r="D23" i="244" s="1"/>
  <c r="F2" i="180" s="1"/>
  <c r="C22" i="244"/>
  <c r="D14" i="244"/>
  <c r="C14" i="244"/>
  <c r="D10" i="244"/>
  <c r="C10" i="244"/>
  <c r="D3" i="244"/>
  <c r="C3" i="244"/>
  <c r="D22" i="243" l="1"/>
  <c r="H2" i="176" s="1"/>
  <c r="D21" i="243"/>
  <c r="C21" i="243"/>
  <c r="D9" i="241"/>
  <c r="H2" i="174" s="1"/>
  <c r="H2" i="168"/>
  <c r="D9" i="239"/>
  <c r="F2" i="165" s="1"/>
  <c r="B9" i="239"/>
  <c r="C12" i="237" l="1"/>
  <c r="H2" i="157"/>
  <c r="D14" i="236"/>
  <c r="C14" i="236"/>
  <c r="H2" i="156" l="1"/>
  <c r="F2" i="161"/>
  <c r="D8" i="233"/>
  <c r="D2" i="164" s="1"/>
  <c r="C8" i="233"/>
  <c r="C6" i="232"/>
  <c r="D6" i="232"/>
  <c r="D6" i="230"/>
  <c r="D7" i="230" s="1"/>
  <c r="E2" i="162" s="1"/>
  <c r="C6" i="230"/>
  <c r="C22" i="228"/>
  <c r="D22" i="228"/>
  <c r="C10" i="227"/>
  <c r="H20" i="226"/>
  <c r="G20" i="226"/>
  <c r="F20" i="226"/>
  <c r="E20" i="226"/>
  <c r="C10" i="225"/>
  <c r="C10" i="224"/>
  <c r="D10" i="223"/>
  <c r="D9" i="223"/>
  <c r="C9" i="223"/>
  <c r="C14" i="222"/>
  <c r="E20" i="221"/>
  <c r="F21" i="221" s="1"/>
  <c r="H20" i="221"/>
  <c r="G20" i="221"/>
  <c r="F20" i="221"/>
  <c r="D23" i="228" l="1"/>
  <c r="H2" i="155" s="1"/>
  <c r="F21" i="226"/>
  <c r="G21" i="226"/>
  <c r="H21" i="226"/>
  <c r="D7" i="232"/>
  <c r="E2" i="163" s="1"/>
  <c r="G21" i="221"/>
  <c r="H21" i="221"/>
  <c r="B49" i="220" l="1"/>
  <c r="B11" i="220"/>
  <c r="B8" i="220"/>
  <c r="B6" i="220"/>
  <c r="B3" i="220"/>
  <c r="B51" i="220" s="1"/>
  <c r="H2" i="147" s="1"/>
  <c r="I17" i="219"/>
  <c r="I18" i="219" s="1"/>
  <c r="H17" i="219"/>
  <c r="H18" i="219" s="1"/>
  <c r="G2" i="146" s="1"/>
  <c r="G17" i="219"/>
  <c r="D5" i="218"/>
  <c r="D5" i="217"/>
  <c r="G2" i="144" s="1"/>
  <c r="H2" i="143"/>
  <c r="D8" i="216"/>
  <c r="D8" i="211"/>
  <c r="E8" i="210"/>
  <c r="D8" i="210"/>
  <c r="E10" i="209"/>
  <c r="D10" i="209"/>
  <c r="F22" i="204"/>
  <c r="F19" i="204" s="1"/>
  <c r="F21" i="204"/>
  <c r="F18" i="204"/>
  <c r="F17" i="204"/>
  <c r="F15" i="204" s="1"/>
  <c r="F14" i="204"/>
  <c r="F13" i="204"/>
  <c r="F12" i="204"/>
  <c r="F11" i="204" s="1"/>
  <c r="F10" i="204"/>
  <c r="F9" i="204"/>
  <c r="F7" i="204" s="1"/>
  <c r="F6" i="204"/>
  <c r="F3" i="204"/>
  <c r="F22" i="199"/>
  <c r="F21" i="199"/>
  <c r="F19" i="199" s="1"/>
  <c r="F18" i="199"/>
  <c r="F15" i="199" s="1"/>
  <c r="F17" i="199"/>
  <c r="F14" i="199"/>
  <c r="F13" i="199"/>
  <c r="F11" i="199"/>
  <c r="F10" i="199"/>
  <c r="F9" i="199"/>
  <c r="F7" i="199" s="1"/>
  <c r="F6" i="199"/>
  <c r="F5" i="199"/>
  <c r="D8" i="197"/>
  <c r="D9" i="197" s="1"/>
  <c r="D2" i="123" s="1"/>
  <c r="C8" i="197"/>
  <c r="E16" i="196"/>
  <c r="D16" i="196"/>
  <c r="D9" i="192"/>
  <c r="F3" i="199" l="1"/>
  <c r="F23" i="204"/>
  <c r="D2" i="130" s="1"/>
  <c r="F23" i="199"/>
  <c r="D2" i="125" s="1"/>
  <c r="N74" i="113" l="1"/>
  <c r="N91" i="113"/>
  <c r="N70" i="113"/>
  <c r="N57" i="113" l="1"/>
  <c r="N56" i="113"/>
  <c r="N41" i="113"/>
  <c r="N23" i="113" l="1"/>
  <c r="N107" i="113" l="1"/>
  <c r="N104" i="113" l="1"/>
  <c r="N103" i="113"/>
  <c r="N98" i="113" l="1"/>
  <c r="N94" i="113"/>
  <c r="N90" i="113" l="1"/>
  <c r="N102" i="113" l="1"/>
  <c r="N101" i="113"/>
  <c r="N54" i="113"/>
  <c r="N53" i="113"/>
  <c r="N64" i="113" l="1"/>
  <c r="N50" i="113" l="1"/>
  <c r="N28" i="113" l="1"/>
  <c r="N42" i="113" l="1"/>
  <c r="N93" i="113"/>
</calcChain>
</file>

<file path=xl/sharedStrings.xml><?xml version="1.0" encoding="utf-8"?>
<sst xmlns="http://schemas.openxmlformats.org/spreadsheetml/2006/main" count="2608" uniqueCount="855">
  <si>
    <t>ลำดับ</t>
  </si>
  <si>
    <t>หน่วยนับ</t>
  </si>
  <si>
    <t>ค่าเป้าหมาย</t>
  </si>
  <si>
    <t>ร้อยละ</t>
  </si>
  <si>
    <t>ชุติมา</t>
  </si>
  <si>
    <t>7.1.ก-2</t>
  </si>
  <si>
    <t>7.1.ก-3</t>
  </si>
  <si>
    <t>บาท</t>
  </si>
  <si>
    <t>ชนาภา</t>
  </si>
  <si>
    <t>7.1.ข(1)-1</t>
  </si>
  <si>
    <t>ฐาปนีย์</t>
  </si>
  <si>
    <t>7.1.ข(1)-2</t>
  </si>
  <si>
    <t>วาสนา</t>
  </si>
  <si>
    <t>7.1.ข(1)-3</t>
  </si>
  <si>
    <t>สันต์ทัศน์</t>
  </si>
  <si>
    <t>7.1.ข(2)-1</t>
  </si>
  <si>
    <t>ระดับ</t>
  </si>
  <si>
    <t>ปัทมา</t>
  </si>
  <si>
    <t>7.1.ข(2)-2</t>
  </si>
  <si>
    <t>วนิดา</t>
  </si>
  <si>
    <t>กิตติพันธ์</t>
  </si>
  <si>
    <t>7.1.ค-1</t>
  </si>
  <si>
    <t xml:space="preserve">ร้อยละการส่งมอบงานตรงตาม TOR ที่กำหนด  </t>
  </si>
  <si>
    <t>7.2.ก(1)-1</t>
  </si>
  <si>
    <t>7.2.ก(1)-2</t>
  </si>
  <si>
    <t>7.2.ก(1)-3</t>
  </si>
  <si>
    <t>เรื่อง</t>
  </si>
  <si>
    <t>7.2.ก(2)-1</t>
  </si>
  <si>
    <t>7.2.ก(2)-2</t>
  </si>
  <si>
    <t>7.2.ก(2)-3</t>
  </si>
  <si>
    <t>ร้อยละของหน่วยงาน/องค์กรที่สนับสนุนโครงการ/กิจกรรมในด้านต่างๆ ซ้ำ</t>
  </si>
  <si>
    <t>7.3.ก(1)-1</t>
  </si>
  <si>
    <t>7.3.ก(1)-2</t>
  </si>
  <si>
    <t>ครั้ง</t>
  </si>
  <si>
    <t>รพีพรรณ</t>
  </si>
  <si>
    <t>7.3.ก(2)-1</t>
  </si>
  <si>
    <t>7.3.ก(3)-1</t>
  </si>
  <si>
    <t>7.3.ก(3)-2</t>
  </si>
  <si>
    <t>7.3.ก(3)-3</t>
  </si>
  <si>
    <t>7.3.ก(3)-4</t>
  </si>
  <si>
    <t>7.3.ก(4)-1</t>
  </si>
  <si>
    <t>ร้อยละของบุคลากรที่ได้รับการพัฒนาต่อจำนวนบุคลากรทั้งหมด</t>
  </si>
  <si>
    <t>7.3.ก(4)-2</t>
  </si>
  <si>
    <t>7.3.ก(4)-3</t>
  </si>
  <si>
    <t>ร้อยละความรู้/ประโยชน์ที่บุคลากรได้รับจากการเข้าร่วมโครงการ/กิจกรรมพัฒนาบุคลากร</t>
  </si>
  <si>
    <t>7.3.ก(4)-4</t>
  </si>
  <si>
    <t>โครงการ/กิจกรรม</t>
  </si>
  <si>
    <t>7.3.ก(4)-5</t>
  </si>
  <si>
    <t>7.4.ก(1)-1</t>
  </si>
  <si>
    <t>7.4.ก(1)-2</t>
  </si>
  <si>
    <t>7.4.ก(1)-3</t>
  </si>
  <si>
    <t>7.4.ก(2)-1</t>
  </si>
  <si>
    <t>7.4.ก(2)-2</t>
  </si>
  <si>
    <t>7.4.ก(3)-2</t>
  </si>
  <si>
    <t>จำนวนเรื่องที่บุคลากรร้องเรียนผ่านกองกฎหมาย</t>
  </si>
  <si>
    <t>7.4.ก(4)-1</t>
  </si>
  <si>
    <t>7.4.ข-1</t>
  </si>
  <si>
    <t>ร้อยละของตัวชี้วัดที่บรรลุตามแผนกลยุทธ์เพื่อไปสู่วิสัยทัศน์</t>
  </si>
  <si>
    <t>7.4.ข-2</t>
  </si>
  <si>
    <t>7.4.ข-3</t>
  </si>
  <si>
    <t>7.5.ก(1)-2</t>
  </si>
  <si>
    <t>ร้อยละของการใช้จ่ายงบประมาณต่องบประมาณทั้งหมด</t>
  </si>
  <si>
    <t>7.5.ก(1)-3</t>
  </si>
  <si>
    <t>7.5.ก(2)-1</t>
  </si>
  <si>
    <t>7.5.ก(2)-2</t>
  </si>
  <si>
    <t>คน</t>
  </si>
  <si>
    <t>ชื่อตัวชี้วัด</t>
  </si>
  <si>
    <t>ร้อยละของผู้เข้าร่วมโครงการ/กิจกรรม/อบรมหลักสูตรที่นำความรู้ไปใช้ประโยชน์/ต่อยอดในด้านต่างๆ</t>
  </si>
  <si>
    <t>หน่วยงาน</t>
  </si>
  <si>
    <t>7.4.ก(2) การกำกับดูแล</t>
  </si>
  <si>
    <t>7.4.ก(3) กฎหมาย ข้อบังคับ และการรับรองมาตรฐาน</t>
  </si>
  <si>
    <t>7.4.ก(4) จริยธรรม</t>
  </si>
  <si>
    <t>7.5.ก ผลลัพธ์ด้านงบประมาณ การเงิน และตลาด</t>
  </si>
  <si>
    <t>7.4.ข-4</t>
  </si>
  <si>
    <t>7.4.ก(2)-3</t>
  </si>
  <si>
    <t>28</t>
  </si>
  <si>
    <t>31</t>
  </si>
  <si>
    <t>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</si>
  <si>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</si>
  <si>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</si>
  <si>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</si>
  <si>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</si>
  <si>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</si>
  <si>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</si>
  <si>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</si>
  <si>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</si>
  <si>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</si>
  <si>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</si>
  <si>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</si>
  <si>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</si>
  <si>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</si>
  <si>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</si>
  <si>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</si>
  <si>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</si>
  <si>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</si>
  <si>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</si>
  <si>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</si>
  <si>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</si>
  <si>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</si>
  <si>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</si>
  <si>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</si>
  <si>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</si>
  <si>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</si>
  <si>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</si>
  <si>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32</t>
  </si>
  <si>
    <t>35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</si>
  <si>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</si>
  <si>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</si>
  <si>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</si>
  <si>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</si>
  <si>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</si>
  <si>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</si>
  <si>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</si>
  <si>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</si>
  <si>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</si>
  <si>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</si>
  <si>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</si>
  <si>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</si>
  <si>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</si>
  <si>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</si>
  <si>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</si>
  <si>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</si>
  <si>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</si>
  <si>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53</t>
  </si>
  <si>
    <t>52</t>
  </si>
  <si>
    <t>54</t>
  </si>
  <si>
    <t>55</t>
  </si>
  <si>
    <t>อัตราที่เพิ่มขึ้นของรายได้ที่เกิดขึ้นจากพิพิธภัณฑ์เรือนโบราณล้านนา</t>
  </si>
  <si>
    <t>48</t>
  </si>
  <si>
    <t>ฝ่ายส่งเสริมฯ</t>
  </si>
  <si>
    <t>งานบริหารฯ</t>
  </si>
  <si>
    <t>งานบริการฯ</t>
  </si>
  <si>
    <t>-</t>
  </si>
  <si>
    <t>ต่อพงษ์</t>
  </si>
  <si>
    <t>นนทกานต์</t>
  </si>
  <si>
    <t>15</t>
  </si>
  <si>
    <t>19</t>
  </si>
  <si>
    <t>ร้อยละที่เพิ่มขึ้นของจำนวนนักท่องเที่ยวที่เยี่ยมชมพิพิธภัณฑ์เรือนโบราณล้านนา</t>
  </si>
  <si>
    <t>7.4.ก(3)-1</t>
  </si>
  <si>
    <t>ร้อยละของกลุ่มศึกษาดูงานพิพิธภัณฑ์เรือนโบราณล้านนาที่มาใช้บริการซ้ำ</t>
  </si>
  <si>
    <t>ผลการดำเนินงาน</t>
  </si>
  <si>
    <t>สำนักส่งเสริมศิลปวัฒนธรรม มหาวิทยาลัยเชียงใหม่</t>
  </si>
  <si>
    <t>บุคลากร</t>
  </si>
  <si>
    <t>ฐาปนีย์-ชุติมา</t>
  </si>
  <si>
    <t>7.1.ข(1)-12</t>
  </si>
  <si>
    <t>7.1.ก-6</t>
  </si>
  <si>
    <t>7.1.ข(1)-13</t>
  </si>
  <si>
    <t>7.4.ก(1)-5</t>
  </si>
  <si>
    <t>7.3.ก(2)-2</t>
  </si>
  <si>
    <t>โครงการ/
กิจกรรม</t>
  </si>
  <si>
    <t>7.1 ผลลัพธ์ด้านการเรียนรู้ของผู้เรียนและด้านกระบวนการ</t>
  </si>
  <si>
    <t>7.1.ก ผลลัพธ์ด้านการเรียนรู้ของผู้เรียน</t>
  </si>
  <si>
    <t xml:space="preserve">ร้อยละของผู้เข้าร่วมโครงการ/กิจกรรม/อบรมหลักสูตร ที่นำความรู้ไปใช้ประโยชน์/ต่อยอดในด้านต่างๆ </t>
  </si>
  <si>
    <t>7.1.ก-1</t>
  </si>
  <si>
    <t xml:space="preserve">ร้อยละความรู้/ประโยชน์ที่ผู้รับบริการได้รับจากการรับบริการ  </t>
  </si>
  <si>
    <t xml:space="preserve">ร้อยละของผู้ผ่านการฝึกอบรมหลักสูตรระยะสั้น  </t>
  </si>
  <si>
    <t xml:space="preserve">จำนวนผู้ใช้ประโยชน์จากฐานข้อมูลองค์ความรู้  </t>
  </si>
  <si>
    <t>7.1.ก-4</t>
  </si>
  <si>
    <t>ร้อยละความรู้/ประโยชน์ผู้เข้าชม/ผู้รับบริการได้รับความรู้ประโยชน์จากแผนการปฏิบัติการของสำนักส่งเสริมฯ ด้านการเป็นแหล่งความรู้วิถีชีวิต ศิลปะ วัฒนธรรมและพิพิธภัณฑ์เรือนโบราณล้านนา</t>
  </si>
  <si>
    <t>7.1.ก-5</t>
  </si>
  <si>
    <t>ร้อยละการรับรู้ของผู้รับบริการที่มีต่อพิพิธภัณฑ์เรือนโบราณล้านนา ด้านการเป็นแหล่งเรียนรู้วิถีชีวิตและวัฒนธรรมล้านนาชั้นนำในระดับชาติ</t>
  </si>
  <si>
    <t>7.1.ข ผลลัพธ์ด้านกระบวนการ</t>
  </si>
  <si>
    <t>7.1.ข(1) ประสิทธิภาพและประสิทธิผลของกระบวนการ</t>
  </si>
  <si>
    <t>ระบบ</t>
  </si>
  <si>
    <t>หน่วย</t>
  </si>
  <si>
    <t>7.1.ข(1)-4</t>
  </si>
  <si>
    <t>7.1.ข(1)-5</t>
  </si>
  <si>
    <t>7.1.ข(1)-6</t>
  </si>
  <si>
    <t>7.1.ข(1)-7</t>
  </si>
  <si>
    <t>7.1.ข(1)-8</t>
  </si>
  <si>
    <t>7.1.ข(1)-9</t>
  </si>
  <si>
    <t>ร้อยละผลสัมฤทธิ์ของโครงการฯ ผ่านพิพิธภัณฑ์ ประเมินจากตัวชี้วัดผลผลิต</t>
  </si>
  <si>
    <t>7.1.ข(1)-10</t>
  </si>
  <si>
    <t>7.1.ข(1)-11</t>
  </si>
  <si>
    <t>จำนวนผู้เข้าชมเว็บไซต์พิพิธภัณฑ์เรือนโบราณล้านนา มช.</t>
  </si>
  <si>
    <t>7.1.ข(2) การเตรียมความพร้อมต่อภาวะฉุกเฉิน</t>
  </si>
  <si>
    <t xml:space="preserve">ระดับความสำเร็จของการบริหารความเสี่ยงของส่วนงาน </t>
  </si>
  <si>
    <t>จำนวนกิจกรรมเพื่อป้องกันการระบาดของโรคโควิด-19</t>
  </si>
  <si>
    <t>กิจกรรม</t>
  </si>
  <si>
    <t>7.1.ค ผลลัพธ์ด้านการจัดการห่วงโซ่อุปทาน (Supply Chain)</t>
  </si>
  <si>
    <t>7.1.ค.-2</t>
  </si>
  <si>
    <t>7.2 ผลลัพธ์ด้านการมุ่งเน้นลูกค้า</t>
  </si>
  <si>
    <t>7.2.ก ผลลัพธ์ด้านการมุ่งเน้นผู้เรียนและลูกค้ากลุ่มอื่น</t>
  </si>
  <si>
    <t>7.2.ก(1) ความพึงพอใจของผู้รับบริการและลูกค้ากลุ่มอื่น</t>
  </si>
  <si>
    <t>ร้อยละความพึงพอใจของลูกค้าต่อการเข้าร่วมกิจกรรมศาสนา ศิลปะ และวัฒนธรรม</t>
  </si>
  <si>
    <t>ทุกหน่วยงาน</t>
  </si>
  <si>
    <t>ร้อยละความพึงพอใจของลูกค้าต่อการเข้ารับบริการวิชาการ</t>
  </si>
  <si>
    <t>ร้อยละความพึงพอใจของลูกค้าต่อการเข้าใช้บริการพิพิธภัณฑ์เรือนโบราณล้านนา</t>
  </si>
  <si>
    <t>ปรียาลักษณ์</t>
  </si>
  <si>
    <t>7.2.ก(1)-4</t>
  </si>
  <si>
    <t>จำนวนข้อร้องเรียนของผู้รับบริการที่ส่งผลกระทบสูง</t>
  </si>
  <si>
    <t>7.2.ก(1)-5</t>
  </si>
  <si>
    <t>7.2.ก(2) ความผูกพันของผู้รับบริการและลูกค้ากลุ่มอื่น</t>
  </si>
  <si>
    <t>ฐาปนีย์-ปรียาลักษณ์</t>
  </si>
  <si>
    <t xml:space="preserve">ร้อยละของผู้เข้ารับการอบรมหลักสูตรระยะสั้นที่เคยได้รับบริการมาแล้ว (มาใช้บริการซ้ำ) </t>
  </si>
  <si>
    <t>7.3 ผลลัพธ์ด้านการมุ่งเน้นบุคลากร</t>
  </si>
  <si>
    <t>7.3.ก ผลลัพธ์ด้านการมุ่งเน้นบุคลากร</t>
  </si>
  <si>
    <t>7.3.ก(1) อัตรากำลังและขีดความสามารถของบุคลากร</t>
  </si>
  <si>
    <t>จำนวนครั้งที่ผู้บริหารและบุคลากรเป็นวิทยากร กรรมการ ที่ปรึกษา ผู้ทรงคุณวุฒิ และคณะทำงานให้แก่หน่วยงานภายนอก</t>
  </si>
  <si>
    <t>อัตราส่วนของบุคลากรสายปฏิบัติการจำแนกตามคุณวุฒิ (ต่ำกว่าปริญญาตรี : ปริญญาตร ี: สูงกว่าปริญญาตรี)</t>
  </si>
  <si>
    <t>อัตราส่วน</t>
  </si>
  <si>
    <t>18.75 : 56.25 : 25.00</t>
  </si>
  <si>
    <t>17.64 : 52.94 : 29.41</t>
  </si>
  <si>
    <t>7.3.ก(2) บรรยากาศในการทำงาน</t>
  </si>
  <si>
    <t>ร้อยละความพึงพอใจของบุคลากรที่มีต่อบรรยากาศและสภาพแวดล้อมในการทำงาน (Affection)</t>
  </si>
  <si>
    <t>วนิดา-กิตติพันธ์</t>
  </si>
  <si>
    <t>7.3.ก(3) ความผูกพันของบุคลากร</t>
  </si>
  <si>
    <t>ร้อยละความพึงพอใจของบุคลากรต่อสวัสดิการ (ตัวชี้วัดใหม่ ปีงบ 2563)</t>
  </si>
  <si>
    <t>วนิดา-รพีพรรณ</t>
  </si>
  <si>
    <t>ร้อยละความผูกพันของบุคลากรที่มีต่อองค์กร</t>
  </si>
  <si>
    <t>ร้อยละของบุคลากรที่ได้รับผลการประเมินการทำงานในระดับดีมาก (Classic)</t>
  </si>
  <si>
    <t>ร้อยละความพึงพอใจของบุคลากรต่อการเข้าร่วมโครงการองค์กรแห่งความสุข : Happy CPAC</t>
  </si>
  <si>
    <t>7.3.ก(4) การพัฒนาบุคลากร</t>
  </si>
  <si>
    <t>งานบริหาร</t>
  </si>
  <si>
    <t>จำนวนโครงการ/กิจกรรมการพัฒนาบุคลากร</t>
  </si>
  <si>
    <t>จำนวนเงินทุนสนับสนุนการพัฒนาบุคลากร</t>
  </si>
  <si>
    <t>7.3.ก(4)-6</t>
  </si>
  <si>
    <t>7.4 ผลลัพธ์ด้านการนำองค์กรและการกำกับดูแล</t>
  </si>
  <si>
    <t>7.4.ก ผลลัพธ์ด้านการนำองค์กร การกำกับดูแลและความรับผิดชอบต่อสังคม</t>
  </si>
  <si>
    <t>7.4.ก(1) การนำองค์กร</t>
  </si>
  <si>
    <t>ร้อยละการรับรู้วิสัยทัศน์ พันธกิจ เป้าประสงค์ และกิจกรรมของสำนักฯ สำหรับบุคลากร</t>
  </si>
  <si>
    <t>ร้อยละความสำเร็จของแผนปฏิบัติการของฝ่ายส่งเสริมฯ ในการขับเคลื่อนสู่วิสัยทัศน์ (Passion)</t>
  </si>
  <si>
    <t>ร้อยละความสำเร็จของแผนปฏิบัติการของสำนักงานสำนัก ในการขับเคลื่อนสู่วิสัยทัศน์ (Passion)</t>
  </si>
  <si>
    <t>7.4.ก(1)-4</t>
  </si>
  <si>
    <t>TBA</t>
  </si>
  <si>
    <t>7.4.ก(1)-6</t>
  </si>
  <si>
    <t>7.4.ก(1)-7</t>
  </si>
  <si>
    <t>จำนวนข้อทักท้วง/ข้อเสนอแนะจากสำนักงานตรวจสอบภายใน มช. ที่ส่งผลกระทบสูง</t>
  </si>
  <si>
    <t>จำนวนเรื่องร้องเรียนด้านธรรมาภิบาลของผู้บริหาร</t>
  </si>
  <si>
    <t>7.4.ก(5) สังคม</t>
  </si>
  <si>
    <t xml:space="preserve">จำนวนโครงการ/กิจกรรมที่สำนักฯ ให้การสนับสนุนแก่ชุมชน </t>
  </si>
  <si>
    <t>จำนวนเครือข่ายชุมชนที่สำนักฯ ให้ความร่วมมือและสนับสนุน</t>
  </si>
  <si>
    <t>เครือข่าย/
ชุมชน</t>
  </si>
  <si>
    <t>7.4.ก(2)-4</t>
  </si>
  <si>
    <t>7.4.ข ผลลัพธ์ด้านการนำกลยุทธ์ไปสู่การปฏิบัติ</t>
  </si>
  <si>
    <t>ร้อยละความสำเร็จของแผนปฏิบัติการระยะสั้น (1 ปี) ของสำนักฯ</t>
  </si>
  <si>
    <t>รางวัล</t>
  </si>
  <si>
    <t>ร้อยละความสำเร็จของการปฏิบัติงานตามคำรับรองการปฏิบัติงานของสำนักฯ (PA)</t>
  </si>
  <si>
    <t>7.4.ข-5</t>
  </si>
  <si>
    <t>7.5 ผลลัพธ์ด้านงบประมาณ การเงิน และตลาด</t>
  </si>
  <si>
    <t>7.5.ก(1) ผลการดำเนินงานด้านงบประมาณและการเงิน</t>
  </si>
  <si>
    <t>จำนวนเงินรายได้และเงินสนับสนุนการดำเนินงานของส่วนงานที่เพิ่มขึ้น (เทียบกับปีที่ผ่านมา)</t>
  </si>
  <si>
    <t>7.5.ก(1)-1.1</t>
  </si>
  <si>
    <t>7.5.ก(1)-1.2</t>
  </si>
  <si>
    <t>7.5.ก(1)-4</t>
  </si>
  <si>
    <t>7.5.ก(1)-5</t>
  </si>
  <si>
    <t>7.5.ก(1)-6</t>
  </si>
  <si>
    <t>7.5.ก(1)-7</t>
  </si>
  <si>
    <t>7.5.ก(2) ผลการดำเนินงานด้านตลาด</t>
  </si>
  <si>
    <t>จำนวนผู้เข้าชมและใช้บริการจากพิพิธภัณฑ์เรือนโบราณล้านนา</t>
  </si>
  <si>
    <t>ตัวชี้วัด
EdPEx</t>
  </si>
  <si>
    <t>ชื่อตัวชี้วัด EdPEx</t>
  </si>
  <si>
    <r>
      <t xml:space="preserve">ร้อยละความสำเร็จของแผนปฏิบัติการระยะยาว (4 ปี) ของสำนักฯ </t>
    </r>
    <r>
      <rPr>
        <sz val="14"/>
        <color theme="1"/>
        <rFont val="TH SarabunPSK"/>
        <family val="2"/>
      </rPr>
      <t>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</si>
  <si>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 xml:space="preserve">การชนะการประกวด/ได้รับรางวัล Museum Thailand Awards ประจำปี (ประเภทแหล่งเรียนรู้วิถีชีวิต ศิลปวัฒนธรรม) </t>
    </r>
    <r>
      <rPr>
        <sz val="14"/>
        <color theme="1"/>
        <rFont val="TH SarabunPSK"/>
        <family val="2"/>
      </rPr>
      <t>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</si>
  <si>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 xml:space="preserve">จำนวนเงินรายได้จากการเก็บค่าใช้สถานที่ อาคาร และพิพิธภัณฑ์เรือนโบราณล้านนา </t>
    </r>
    <r>
      <rPr>
        <sz val="14"/>
        <color theme="1"/>
        <rFont val="TH SarabunPSK"/>
        <family val="2"/>
      </rPr>
      <t>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</si>
  <si>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 xml:space="preserve">จำนวนเงินรายได้จากการจัดเก็บค่าเข้าชมพิพิธภัณฑ์เรือนโบราณล้านนา </t>
    </r>
    <r>
      <rPr>
        <sz val="14"/>
        <color theme="1"/>
        <rFont val="TH SarabunPSK"/>
        <family val="2"/>
      </rPr>
      <t>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</si>
  <si>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 xml:space="preserve">จำนวนเงินทุนจากแหล่งภายนอกจากเสนอโครงการเชิงสร้างสรรค์ นวัตกรรม และการอนุรักษ์วัฒนธรรม </t>
    </r>
    <r>
      <rPr>
        <sz val="14"/>
        <color theme="1"/>
        <rFont val="TH SarabunPSK"/>
        <family val="2"/>
      </rPr>
      <t>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</si>
  <si>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 xml:space="preserve">การได้รับการคัดเลือกเงินทุนรางวัล AFCP จากต่างประเทศ สนับสนุนโครงการการอนุรักษ์วัฒนธรรม ด้านสถาปัตยกรรมของพิพิธภัณฑ์เรือนโบราณล้านนา ของมหาวิทยาลัยเชียงใหม่ได้รับคัดเลือกเป็นอันดับหนึ่งในเอเชียแปซิฟิก เมื่อเดือนกันยายนปี 2019 สำหรับดำเนินงาน ระยะที่ 1 ปี 2019-2020 และระยะที่ 2 ปี 2020-2021 </t>
    </r>
    <r>
      <rPr>
        <sz val="14"/>
        <color theme="1"/>
        <rFont val="TH SarabunPSK"/>
        <family val="2"/>
      </rPr>
      <t>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</si>
  <si>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t>001</t>
  </si>
  <si>
    <t>ปีงบ 59</t>
  </si>
  <si>
    <t>ปีงบ 60</t>
  </si>
  <si>
    <t>ปีงบ 61</t>
  </si>
  <si>
    <t>ปีงบ 62</t>
  </si>
  <si>
    <t>ปีงบ 63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</si>
  <si>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</si>
  <si>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</si>
  <si>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</si>
  <si>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</si>
  <si>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</si>
  <si>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</si>
  <si>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</si>
  <si>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</si>
  <si>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</si>
  <si>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</si>
  <si>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</si>
  <si>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</si>
  <si>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</si>
  <si>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</si>
  <si>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</si>
  <si>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</si>
  <si>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</si>
  <si>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</si>
  <si>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</si>
  <si>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</si>
  <si>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</si>
  <si>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จำนวนหน่วยไฟฟ้าที่ประหยัดได้ (เทียบกับปีที่ผ่านมา) [ตัวชี้วัดใหม่ปีงบ 2563]</t>
  </si>
  <si>
    <t>ร้อยละของโครงการบริการวิชาการที่ดำเนินการเสร็จสิ้นภายในระยะเวลาที่กำหนด [ตัวชี้วัดใหม่ปีงบ 2563]</t>
  </si>
  <si>
    <t>ระยะเวลาในการทำงานที่ลดลง (ในกระบวนการหลักหรือกระบวนการให้บริการต่างๆ) [ตัวชี้วัดใหม่ปีงบ 2563]</t>
  </si>
  <si>
    <t xml:space="preserve">ร้อยละผลสัมฤทธิ์ของโครงการบริการวิชาการผ่านพิพิธภัณฑ์ฯ [ตัวชี้วัดใหม่ปีงบ 2563] (โดยประเมินจาก ผลผลิต: จำนวนโครงการ/กิจกรรม, จำนวนผู้รับบริการ, ร้อยละความสำเร็จตามระยะเวลาที่กำหนด, ร้อยละความสำเร็จของการใช้จ่ายงบประมาณในโครงการ และ ผลลัพธ์: ร้อยละความสำเร็จตามวัตถุประสงค์ของโครงการ) </t>
  </si>
  <si>
    <t>ร้อยละความสำเร็จ ผลสัมฤทธิ์ในระบบการติดตามผลของการปฏิบัติงานตามแผนปฏิบัติการขับเคลื่อนยุทธศาสตร์ฯ เพื่อบรรลุวิสัยทัศน์ของสำนักฯ [ตัวชี้วัดใหม่ปีงบ 2563]</t>
  </si>
  <si>
    <t>ร้อยละความสำเร็จในการดำเนินงานแผนงาน/โครงการ/กิจกรรมตามแผนคำรับรอง [ตัวชี้วัดใหม่ปีงบ 2563]</t>
  </si>
  <si>
    <t>ร้อยละของโครงการต่างๆ ที่ดำเนินงานเสร็จสิ้นภายในระยะเวลาที่กำหนด [ตัวชี้วัดใหม่ปีงบ 2563]</t>
  </si>
  <si>
    <t>ร้อยละความสำเร็จในการดำเนินงานปรับปรุงการดำเนินงานโดยใช้เครื่องมือ KM [ตัวชี้วัดใหม่ปีงบ 2563]</t>
  </si>
  <si>
    <t>ร้อยละประสิทธิผลของสื่อประชาสัมพันธ์ต่างๆ (Visibility การรู้จักองค์กร ภาพลักษณ์องค์กร การสื่อสารองค์กร และ Marketing การสื่อสารการตลาด) ต่อกิจกรรมและความรู้ในพิพิธภัณฑ์เรือนโบราณล้านนา มช. (ส่งเสริมความผูกพันของผู้รับบริการ) [ตัวชี้วัดใหม่ปีงบ 2563]</t>
  </si>
  <si>
    <t xml:space="preserve"> จำนวนเรื่องที่ผู้รับบริการไม่พึงพอใจในการรับบริการ</t>
  </si>
  <si>
    <t>ร้อยละของบุคลากรสายปฏิบัติการจำแนกตามคุณวุฒิ (ต่ำกว่าปริญญาตรี : ปริญญาตร ี: สูงกว่าปริญญาตรี)</t>
  </si>
  <si>
    <t>ร้อยละความสำเร็จของการดำเนินงานโครงการ/กิจกรรมปรับปรุงหรือพัฒนาภูมิทัศน์และสิ่งแวดล้อมภายในส่วนงาน [ตัวชี้วัดใหม่ปีงบ 2563]</t>
  </si>
  <si>
    <t>ร้อยละของบุคลากรสายสนับสนุนที่ได้รับการพัฒนาทักษะภาษาต่างประเทศ [ตัวชี้วัดใหม่ปีงบ 2563]</t>
  </si>
  <si>
    <t>จำนวนโครงการ/กิจกรรมนวัตกรรมสร้างสรรค์ (Creativity) [ตัวชี้วัดใหม่ปีงบ 2563]</t>
  </si>
  <si>
    <t>ร้อยละความสำเร็จของการดำเนินการที่เกี่ยวข้องกับองค์กรคุณธรรมและความโปร่งใส (ITA)</t>
  </si>
  <si>
    <t>ร้อยละความสำเร็จของแผนปฏิบัติการระยะสั้น รายเดือน รายไตรมาส รายปี ของสำนักฯ [ตัวชี้วัดใหม่ปีงบ 2563]</t>
  </si>
  <si>
    <t>ร้อยละความสำเร็จ (ประสิทธิผล) ของแผนปฏิบัติการระยะยาว (4 ปี) [ตัวชี้วัดใหม่ปีงบ 2563]</t>
  </si>
  <si>
    <t xml:space="preserve">จำนวนเรื่องร้องเรียนจากผู้รับบริการที่ส่งผลกระทบสูง [ตัวชี้วัดใหม่ปีงบ 2563] </t>
  </si>
  <si>
    <t>ร้อยละของผู้บริหารและบุคลากรที่กระทำผิดวินัยหรือผิดกฎหมายรุนแรง (หรือสร้างความเดือดร้อนต่อชุมชน/สังคม) [ตัวชี้วัดใหม่ปีงบ 2563]</t>
  </si>
  <si>
    <t>แบบฟอร์มรายงานตัวชี้วัด CMU-EdPEx ประจำปีงบประมาณ พ.ศ. 2563</t>
  </si>
  <si>
    <t>ฐาปนีย์-ต่อพงษ์</t>
  </si>
  <si>
    <t>ปรียาลักษณ์-ชุติมา
วาสนา</t>
  </si>
  <si>
    <t>ชุติมา-ปรียาลักษณ์
วาสนา</t>
  </si>
  <si>
    <t>ฝ่ายส่งเสริมฯ
งานบริการฯ</t>
  </si>
  <si>
    <t>จำนวนกิจกรรมเพื่อป้องกันการระบาดของโรคโควิด-19 [ตัวชี้วัดใหม่ปีงบ 2563]</t>
  </si>
  <si>
    <t>จำนวนเงินที่ได้รับสนับสนุนการดำเนินงานของส่วนงาน (จากแหล่งทุนภายนอก)</t>
  </si>
  <si>
    <t>จำนวนเงินรายได้ของส่วนงาน (หลังหักเงินสมทบ มช. 10%)</t>
  </si>
  <si>
    <t>ร้อยละของการใช้จ่ายงบประมาณต่องบประมาณประจำปีทั้งหมด</t>
  </si>
  <si>
    <r>
      <t>ร้อยละความรู้/ประโยชน์ที่ผู้รับบริการได้รับจากการรับบริการ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 xml:space="preserve">] </t>
    </r>
  </si>
  <si>
    <r>
      <t>ร้อยละความรู้/ประโยชน์ผู้เข้าชม/ผู้รับบริการได้รับความรู้ประโยชน์จากแผนการปฏิบัติการของสำนักส่งเสริมฯ ด้านการเป็นแหล่งความรู้วิถีชีวิต ศิลปะ วัฒนธรรมและพิพิธภัณฑ์เรือนโบราณล้านนา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 xml:space="preserve">] </t>
    </r>
  </si>
  <si>
    <r>
      <t>ร้อยละความสำเร็จในการดำเนินงานแผนงาน/โครงการ/กิจกรรมตามแผนคำรับรอง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</si>
  <si>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ร้อยละความพึงพอใจของลูกค้าต่อการเข้าร่วมกิจกรรมศาสนา ศิลปะ และวัฒนธรรม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</si>
  <si>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ร้อยละความพึงพอใจของลูกค้าต่อการเข้ารับบริการวิชาการ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</si>
  <si>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ร้อยละของบุคลากรสายสนับสนุนที่ได้รับการพัฒนาทักษะภาษาต่างประเทศ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</si>
  <si>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จำนวนโครงการ/กิจกรรมนวัตกรรมสร้างสรรค์ (Creativity)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</si>
  <si>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ร้อยละความสำเร็จของแผนปฏิบัติการระยะยาว (4 ปี) ของสำนักฯ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</si>
  <si>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t>ร้อยละผลสัมฤทธิ์ของโครงการฯ ผ่านพิพิธภัณฑ์ ประเมินจากตัวชี้วัดผลผลิต [ตัวชี้วัดใหม่ปีงบ 2563]</t>
  </si>
  <si>
    <t>N/A</t>
  </si>
  <si>
    <t>จำนวนครั้งของบุคลากรที่ได้รับการพัฒนาหรือเรียนรู้ด้านเทคโนโลยีสารสนเทศ [ตัวชี้วัดใหม่ปีงบ 2563]</t>
  </si>
  <si>
    <t>ครั้งที่</t>
  </si>
  <si>
    <t>รายการ</t>
  </si>
  <si>
    <t>15 พฤศจิกายน 62 การบูรณาการ IT เข้ากับ Business อย่างเป็นระบบเพื่อยกระดับองค์กร พร้อมเข้าสู่ New Digital Age</t>
  </si>
  <si>
    <t>20 พฤศจิกายน 62 อบรมเชิงปฏิบัติการเรื่องการใช้งานเว็บไซต์ Creative Lanna</t>
  </si>
  <si>
    <t>ปัทมา ชุติมา นนทกานต์</t>
  </si>
  <si>
    <t>26 พฤศจิกายน 62 ประชุมผู้ดูแลระบบเทคโนโลยีสารสนเทศ ครั้งที่ 1</t>
  </si>
  <si>
    <t>26 ธันวาคม 62 บริษัท S.N.O.A เข้ามาสอนการใช้งานเครื่องสแกนนิ้วและโปรแกรม HIP Premium Time</t>
  </si>
  <si>
    <t>รพีพรรณ นนทกานต์</t>
  </si>
  <si>
    <t>24 กุมภาพันธ์ 63 ประชุมผู้ดูแลระบบเทคโนโลยีสารสนเทศ ครั้งที่ 2</t>
  </si>
  <si>
    <t xml:space="preserve">8 เมษายน 63 การเชื่อมต่อ Line Api </t>
  </si>
  <si>
    <t>8 พฤษภาคม 63 สอนใช้งานระบบการขอใช้ห้องประชุมออนไลน์</t>
  </si>
  <si>
    <t>บุคลากรสำนักทุกคน</t>
  </si>
  <si>
    <t xml:space="preserve">28 สิงหาคม 63 ITSC สอนการใช้งาน Anitvirus </t>
  </si>
  <si>
    <t>3 กันยายน 63 อบรมเรื่องการเชื่อมต่อ CMU Net 2020</t>
  </si>
  <si>
    <t>10 กันยายน 63 สอนการใช้งานระบบขอรับบริการเทคโนโลยีสารสนเทศ</t>
  </si>
  <si>
    <t>23 กันยายน 63 อบรมการฟังเสียงสังคมผ่านเครื่องมือออลไลน์ Social Listening And Sentnent analysis tools</t>
  </si>
  <si>
    <t>วาสนา นนทกานต์</t>
  </si>
  <si>
    <t>การเป็นวิทยากร กรรมการ ที่ปรึกษา และผู้ประกอบพิธีกรรม</t>
  </si>
  <si>
    <t>จำนวน</t>
  </si>
  <si>
    <t>ผศ.วิลาวัณย์ เศวตเศรนี (ผู้อำนวยการสำนักส่งเสริมศิลปวัฒนธรรม)</t>
  </si>
  <si>
    <t>คณะกรรมการบริหารศูนย์มานุษยวิทยาสิรินธร(องค์การมหาชน)</t>
  </si>
  <si>
    <t>วิทยากรบรรยายโครงการ Nanyang Technological University's Prelude 2019 (23-24 ธันวาคม 2562)</t>
  </si>
  <si>
    <t>ผู้ช่วยศาสตราจารย์มาณพ มานะแซม (รองผู้อำนวยการสำนักส่งเสริมศิลปวัฒนธรรม)</t>
  </si>
  <si>
    <t>นางสาวปัทมา จักษุรัตน์(เลขานุการสำนักส่งเสริมศิลปวัฒนธรรม)</t>
  </si>
  <si>
    <t>ที่ปรึกษาเครือข่ายบริหารทรัพยากรบุคคล ปขมท.</t>
  </si>
  <si>
    <t>คณะกรรมการตัดสินผลงานในงานมหกรรมการแสดงผลงานระดับชาติ ด้านการพัฒนางานประจำ งานวิจัย สิ่งประดิษฐ์ และนวัตกรรม สำหหรับบุคลากรสายสนับสนุนในสถาบันอุดมศึกษา ครั้งที่ 4/2562 วันที่ 12-13 ธันวาคม 2562</t>
  </si>
  <si>
    <t>นายสนั่น ธรรมธิ (พนักงานปฏิบัติงาน)</t>
  </si>
  <si>
    <r>
      <t xml:space="preserve">วิทยากรบรรยาย </t>
    </r>
    <r>
      <rPr>
        <b/>
        <sz val="14"/>
        <rFont val="TH SarabunPSK"/>
        <family val="2"/>
      </rPr>
      <t>“ฮีตฮอยล้านนา”</t>
    </r>
    <r>
      <rPr>
        <sz val="14"/>
        <rFont val="TH SarabunPSK"/>
        <family val="2"/>
      </rPr>
      <t xml:space="preserve"> ผ่านสื่อวิทยุ ณ ศูนย์ผลิตรายการวิทยุเทศบาลเมืองแม่เหียะ อำเภอเมือง จังหวัดเชียงใหม่ (15 ตุลาคม 2562)</t>
    </r>
  </si>
  <si>
    <r>
      <t xml:space="preserve">วิทยากรเสวนา </t>
    </r>
    <r>
      <rPr>
        <b/>
        <sz val="14"/>
        <rFont val="TH SarabunPSK"/>
        <family val="2"/>
      </rPr>
      <t>“วิถียี่เป็งล้านนา”</t>
    </r>
    <r>
      <rPr>
        <sz val="14"/>
        <rFont val="TH SarabunPSK"/>
        <family val="2"/>
      </rPr>
      <t xml:space="preserve"> ณ สถาบันวิจัยสังคม มหาวิทยาลัยเชียงใหม่ (17 ตุลาคม 2562)</t>
    </r>
  </si>
  <si>
    <r>
      <t xml:space="preserve">วิทยากรบรรยาย </t>
    </r>
    <r>
      <rPr>
        <b/>
        <sz val="14"/>
        <rFont val="TH SarabunPSK"/>
        <family val="2"/>
      </rPr>
      <t>“ฮีตฮอยล้านนา”</t>
    </r>
    <r>
      <rPr>
        <sz val="14"/>
        <rFont val="TH SarabunPSK"/>
        <family val="2"/>
      </rPr>
      <t xml:space="preserve"> ผ่านสื่อวิทยุ ณ ศูนย์ผลิตรายการวิทยุเทศบาลเมืองแม่เหียะ อำเภอเมือง จังหวัดเชียงใหม่ (22 ตุลาคม 2562)</t>
    </r>
  </si>
  <si>
    <r>
      <t xml:space="preserve">วิทยากรบรรยาย </t>
    </r>
    <r>
      <rPr>
        <b/>
        <sz val="14"/>
        <rFont val="TH SarabunPSK"/>
        <family val="2"/>
      </rPr>
      <t>“ประเพณียี่เป็ง”</t>
    </r>
    <r>
      <rPr>
        <sz val="14"/>
        <rFont val="TH SarabunPSK"/>
        <family val="2"/>
      </rPr>
      <t xml:space="preserve"> ในรายการเรื่องน่ารู้จากมหาวิทยาลัยเชียงใหม่ (31 ตุลาคม 2562)</t>
    </r>
  </si>
  <si>
    <t>วิทยากรให้สัมภาษณ์ “กลองสะบัดชัย” น.ส.พรวา ชิณวุธ และน.ส.รัตนาภรณ์ เยาวรัตน์ คณะบริหารธุรกิจ มหาวิทยาลัยเชียงใหม่ (2 พฤศจิกายน 2562)</t>
  </si>
  <si>
    <t>วิทยากรให้สัมภาษณ์ “เทศกาลแขวนโคมจังหวัดลำพูน” นายภูมินทร์ ไกยสิทธิ์ และน.ส.ภูษนิศา ภูวนารถ  กระบวนวิชาการรายงานข่าวและสถานการณ์ปัจจุบัน คณะการสื่อสารมวลชน มหาวิทยาลัยเชียงใหม่ (4 พฤศจิกาน 2562)</t>
  </si>
  <si>
    <t>วิทยากรให้สัมภาษณ์ “เทศกาลแขวนโคมจังหวัดลำพูน” นายสิทธิพล เงาฉาย นายสิทธิโชค เสาร์คำ และน.ส.สุภัทราภรณ์ ศรีชลายนต์  กระบวนวิชาการรายงานข่าวและสถานการณ์ปัจจุบัน คณะการสื่อสารมวลชน มหาวิทยาลัยเชียงใหม่ (5 พฤศจิกาน 2562)</t>
  </si>
  <si>
    <t>วิทยากรบรรยาย “ประวัติความเป็นมา ประเพณี และความเชื่อเกี่ยวกับโคมลอย” โครงการสืบสานวัฒนธรรมล้านนา (การอบรมเชิงปฏิบัติการการทำโคมลอย) ณ ห้องสัมมนานายแพทย์พิพัฒน์ ตรังรัฐพิทย์ อาคารศูนย์การเรียนรูสิรินธร มหาวิทยาลัยพายัพ เชียงใหม่ (6 พฤศจิกายน 2562)</t>
  </si>
  <si>
    <t>วิทยากรให้สัมภาษณ์ “มรดกภูมิปัญญาทางวัฒนธรรมสงกรานต์” โครงการการรวบรวมและจัดทำข้อมูลมรดกภูมิปัญญาทางวัฒนธรรมเพื่อเสนอยูเนสโกโดยกระบวนการมีส่วนร่วมของชุมชนของศูนย์บริการวิชาการ มหาวิทยาลัยศรีนครินทรวิโรฒ ร่วมกับ กรมส่งเสริมวัฒนธรรม กระทรวงวัฒนธรรม (7 พฤศจิกายน 2562)</t>
  </si>
  <si>
    <t>วิทยากรบรรยาย “ไขปริศนาประเพณีลอยโขมด ลอยกระทง ล่องสะเปายี่เป็ง” งานประเพณีลอยโขมดตำบลต้นธง อ.เมือง จ.ลำพูน ครั้งที่ ๕ ประจำปี พุทธศักราช ๒๕๖๒ (7 พฤศจิกายน 2562)</t>
  </si>
  <si>
    <t>วิทยากรให้สัมภาษณ์ “การฮ้องขวัญล้านนา” ประกอบรายวิชา Thesis in performing art ของน.ส.จิดาภา คงเพชรศักดิ์ คณะวิจิตรศิลป์ มหาวิทยาลัยเชียงใหม่ (11 พฤศจิกายน 2562)</t>
  </si>
  <si>
    <t>วิทยากรเสวนา “คุ้มสิงห์(ลานนักรบ) และการจัดทำหลักสูตรท้องถิ่น” งานสัมมนาเชิงปฏิบัติการ โครงการการพัฒนาคุณภาพผู้เรียนโรงเรียนวัดข่วงสิงห์ ณ หอประชุมเฉลิมพระเกยีรติ ๘๐ พรรษา องค์การบริหารส่วนจังหวัดเชียงใหม่ (12 พฤศจิกายน 2562)</t>
  </si>
  <si>
    <t>วิทยากรให้สัมภาษณ์ “พัฒนาการการฟ้อนผีในล้านนา” ประกอบการศึกษาเรื่อง การฟ้อนผีในล้านนา กระบวนวิชา 104945 INDIVIDUAL STUSDY IN THAI ART 2 ของ น.ส.ณิชา เป็งสลี ภาควิชาศิลปะไทย คณะวิจิตรศิลป์ มหาวิทยาลัยเชียงใหม่ (19 พฤศจิกายน 2562)</t>
  </si>
  <si>
    <r>
      <t xml:space="preserve">วิทยากรบรรยาย </t>
    </r>
    <r>
      <rPr>
        <b/>
        <sz val="14"/>
        <rFont val="TH SarabunPSK"/>
        <family val="2"/>
      </rPr>
      <t xml:space="preserve">“พิธีโสสานกรรม” </t>
    </r>
    <r>
      <rPr>
        <sz val="14"/>
        <rFont val="TH SarabunPSK"/>
        <family val="2"/>
      </rPr>
      <t>ในรายการเรื่องน่ารู้จากมหาวิยาลัยเชียงใหม่ (3 ธันวาคม 2562)</t>
    </r>
  </si>
  <si>
    <t>วิทยากรบรรยาย “ศรีมหาโพธิ์” ในรายการเรื่องน่ารู้จากมหาวิยาลัยเชียงใหม่ (18 ธันวาคม 2562)-วิทยากรบรรยาย “ภาษาและประเพณีล้านนา” โครงการส่งเสริมกิจกรรมศูนย์การเรียนรู้ผู้สูงอายุตำบลป่าแดด อ.เมือง จ.เชียงใหม่ (25 ธันวาคม 2562)</t>
  </si>
  <si>
    <t>วิทยากรให้สัมภาษณ์ข้อมูลเรื่อง “มอม ในความเชื่อล้านนา” เพื่อประกอบการแสดงสร้างสรรค์ชุด “ฟ้อนแห่มอมขอฝน” ศิลปนิพนธ์ของน.ส.เบญจา ปัญญาฟอง น.ส.ศิรดา นวมนารี น.ส.กิรตรี อินทรเศียร และนายอัษฎาวุธ คำพรรณ สถาบันบัณฑิตพัฒนศิลป์ วิทยาลัยนาฏศิลปเชียงใหม่ (6 มกราคม 2563)</t>
  </si>
  <si>
    <t xml:space="preserve">วิทยากรให้สัมภาษณ์ “การศึกษาวัฒนธรรมกลองสะบัดชัย : กรณีศึกษาครูคำ กาไวย์ นางเนตรนภิส พัฒนเจริญ เพื่อทำวิจัยในระดับปริญญาเอก มหาวิทยาลัยศรีนครินทรวิโรฒ (8 มกราคม 2563) </t>
  </si>
  <si>
    <t>วิทยากรให้สัมภาษณ์ “วิถีชีวิต วิถีดนตรีของมานุษยวิทยา” แก่อาจารย์สงกราต์ สมจันทร์ อาจารย์ประจำหลักสูตรศิลปศาสตร์ คณะมนุษยศาสตร์ มหาวิทยาลัยราชภัฏเชียงใหม่ (13 มกราคม 2563)</t>
  </si>
  <si>
    <t>วิทยากรบรรยาย “วิถีคนเมือง เดือน ๔” โครงการโรงเรียนรู้ผู้สูงอายุนัดพิเศษ เทศบาลตำบลไชยสถาน อ.สารภี จ.เชียงใหม่ (17 มกราคม 2563)</t>
  </si>
  <si>
    <r>
      <t xml:space="preserve">วิทยากรบรรยาย </t>
    </r>
    <r>
      <rPr>
        <b/>
        <sz val="14"/>
        <rFont val="TH SarabunPSK"/>
        <family val="2"/>
      </rPr>
      <t xml:space="preserve">“ขวัญ และการบายศรีสู่ขวัญ” </t>
    </r>
    <r>
      <rPr>
        <sz val="14"/>
        <rFont val="TH SarabunPSK"/>
        <family val="2"/>
      </rPr>
      <t>งานรับขวัญบัณฑิต ประจำปี 2563 คณะศึกษาศาสตร์ มหาวิทยาลัยเชียงใหม่ (26 มกราคม 2263)</t>
    </r>
  </si>
  <si>
    <r>
      <t>วิทยากรบรรยายแก่นักศึกษาสาขาวิชาการจัดการการท่องเที่ยว รายวิชามรดกภูมิปัญญาทางวัฒนธรรมไทยเพื่อการท่องเที่ยว คณะศิลปศาสตร์ มหาวิทยาลัยฟาร์อีสเทอร์น หัวข้อ</t>
    </r>
    <r>
      <rPr>
        <b/>
        <sz val="14"/>
        <rFont val="TH SarabunPSK"/>
        <family val="2"/>
      </rPr>
      <t>“ประเพณีสิบสองเดือนและประเพณีบูชาพระธาตุประจำปีเกิดของล้านนา”</t>
    </r>
    <r>
      <rPr>
        <sz val="14"/>
        <rFont val="TH SarabunPSK"/>
        <family val="2"/>
      </rPr>
      <t xml:space="preserve"> ณ ห้อง A ๑๕๔๐ อาคาร ๑ ชั้น ๕ มหาวิทยาลัยฟาร์อีสเทอร์น เชียงใหม่ (28 มกราคม 2563)</t>
    </r>
  </si>
  <si>
    <r>
      <t xml:space="preserve">วิทยากรบรรยาย </t>
    </r>
    <r>
      <rPr>
        <b/>
        <sz val="14"/>
        <rFont val="TH SarabunPSK"/>
        <family val="2"/>
      </rPr>
      <t>“เปลี่ยนสลับ ทับซ้อน ซ่อนร่าง”</t>
    </r>
    <r>
      <rPr>
        <sz val="14"/>
        <rFont val="TH SarabunPSK"/>
        <family val="2"/>
      </rPr>
      <t xml:space="preserve"> ในประเพณีการละเล่นสวมหน้ากาก ณ มหาวิทยาลัยแม่ฟ้าหลวง เชียงราย (30-31 มกราคม 2563)</t>
    </r>
  </si>
  <si>
    <t>วิทยากรบรรยาย “พิธีกรรมสามัญประจำบ้านล้านนา” งานกิจกรรมสัปดาห์หนังสือแห่งปี CMU Book Fair ณ หอประชุมมหาวิทยาลัยเชียงใหม่ (4 กุมภาพันธ์ 2563)</t>
  </si>
  <si>
    <t>วิทยากรอบรม การฟ้อนดาบฟ้อนเชิง โครงการสืบสานศิลปะการแสดงพื้นเมืองล้านนา กองทุนส่งเสริมงานวัฒนธรรม กราส่งเสริมวัฒนธรรม ณ ศูนย์การเรียนรู้บ้านสวนม่วนใจ๋ เชียงราย (14-16 กุมภาพันธ์ 2563)</t>
  </si>
  <si>
    <r>
      <t xml:space="preserve">วิทยากรบรรยาย </t>
    </r>
    <r>
      <rPr>
        <b/>
        <sz val="14"/>
        <rFont val="TH SarabunPSK"/>
        <family val="2"/>
      </rPr>
      <t>“ความสำคัญของศิลปวัฒนธรรมและภูมิปัญญาพื้นบ้าน”</t>
    </r>
    <r>
      <rPr>
        <sz val="14"/>
        <rFont val="TH SarabunPSK"/>
        <family val="2"/>
      </rPr>
      <t>ณ ห้องประชุมเทศบาลตำบลสันปูเลย อ.ดอยสะเก็ด จ.เชียงใหม่ (18 กุมภาพันธ์ 2563)</t>
    </r>
  </si>
  <si>
    <t>วิทยากรบรรยาย “ขวัญ และการบายศรีสู่ขวัญ” งานปัจฉิมนิเทศนักเรียนโรงเรียนนวมินทราชูทิศ พายัพ ประจำปีารศึกษา 2562 (2 มีนาคม 2263)</t>
  </si>
  <si>
    <r>
      <t xml:space="preserve">วิทยากรบรรยาย </t>
    </r>
    <r>
      <rPr>
        <b/>
        <sz val="14"/>
        <rFont val="TH SarabunPSK"/>
        <family val="2"/>
      </rPr>
      <t xml:space="preserve">“ประเพณีบวชพระเป๊กข์ตุ๊ ของชาวล้านนา” </t>
    </r>
    <r>
      <rPr>
        <sz val="14"/>
        <rFont val="TH SarabunPSK"/>
        <family val="2"/>
      </rPr>
      <t>ในรายการเรื่องน่ารู้จากมหาวิยาลัยเชียงใหม่ (11 มีนาคม 2563)</t>
    </r>
  </si>
  <si>
    <t>วิทยากรบรรยาย “ตัวเลข 21 และ 12 ในการบวชทดแทนคุณบิดามารดาของชาวล้านนา” ในรายการเรื่องน่ารู้จากมหาวิยาลัยเชียงใหม่ (12 มีนาคม 2563)</t>
  </si>
  <si>
    <t>วิทยากรบรรยาย “ศิลปะจารีตประเพณีวัฒนธรรมและวิถีชีวิตพื้นบ้านล้านนา”ณ ศูนย์กีฬาและนันทาการจามเทวี เทศบาลตำบลบ้านกลาง อ.เมือง จ.ลำพูน (10 เมษายน 2563)</t>
  </si>
  <si>
    <t>วิทยากรบรรยาย “วัฒนธรรม และงานประเพณีไทย” หลักสูตรการฝึกอบรมวิชามัคคุเทศก์เฉพาะภูมิภาค(ภาคเหนือ)รุ่นที่๑ วิทยาลัยอินเตอร์เทคลำปาง ร่วมกับกรมการท่องเที่ยวและกีฬา ณ โรงแรม The Kannas เชียงใหม่ (12 กรกฎาคม 2563)</t>
  </si>
  <si>
    <t>วิทยากรบรรยาย “การรักษา สืบสาน ต่อยอด สถาบันชาติ ศาสสนา พระมหากษัตริย์ และศิลปวัฒนธรรมท้องถิ่น” โครงการกิจกรรมเฉลิมพระเกียรติ สมเด็จพระเจ้าน้องนางเธอ เจ้าฟ้าจุฬาภรณ อัครราชกุมารี กรมพระศรีสวางควัฒน วรขัตติยราชนารี สนง.วัฒนธรรมจังหวัดเชียงใหม่ (23 กรกฎาคม 2563)</t>
  </si>
  <si>
    <t>วิทยากรบรรยาย “วันภาษาไทย” สำนักงานวัฒนธรรมจังหวัดเชียงใหม่ ณ วัดอุโมงค์ ต.สุเทพ อ.เมืองเชียงใหม่ จ.เชียงใหม่ (29 กรกฎาคม 2563)</t>
  </si>
  <si>
    <t>วิทยากรบรรยาย “วัฒนธรรมประเพณีของชาติ/ท้องถิ่น” สำนักงานวัฒนธรรมจังหวัดเชียงใหม่ ณ พุทธสถาน อ.เมือง จ.เชียงใหม่ (8 สิงหาคม 2563)</t>
  </si>
  <si>
    <t>วิทยากรนำเสนอประเด็นที่เกี่ยวข้องกับการศึกษาวิจัย “วัฒนธรรมและประเพณีของคนไทยยองในล้านนา” ณ เทศบาลตำบลแม่แรง อำเภอป่าซาง จังหวัดลำพูน(20 สิงหาคม 2563)</t>
  </si>
  <si>
    <t>วิทยากรบรรยาย “วันสิบสองเป็ง” ในรายการเรื่องน่ารู้จากมหาวิยาลัยเชียงใหม่ (26 สิงหาคม 2563)</t>
  </si>
  <si>
    <r>
      <t xml:space="preserve">วิทยากรบรรยาย </t>
    </r>
    <r>
      <rPr>
        <b/>
        <sz val="14"/>
        <rFont val="TH SarabunPSK"/>
        <family val="2"/>
      </rPr>
      <t>“เครื่องดนตรีและเพลงล้านนา”</t>
    </r>
    <r>
      <rPr>
        <sz val="14"/>
        <rFont val="TH SarabunPSK"/>
        <family val="2"/>
      </rPr>
      <t xml:space="preserve"> ในโครงการกิจกรรมทางวัฒนธรรมตำบลสันปูเลย ณ ศูนย์การเรียนรู้ภูมิปัญญาท้องถิ่นล้านนา เทศบาลตำบลสันปูเลย อำเภอดอยสะเก็ด จังหวัดเชียงใหม่(27 สิงหาคม 2563)</t>
    </r>
  </si>
  <si>
    <r>
      <t xml:space="preserve">วิทยากรเสวนา </t>
    </r>
    <r>
      <rPr>
        <b/>
        <sz val="14"/>
        <rFont val="TH SarabunPSK"/>
        <family val="2"/>
      </rPr>
      <t xml:space="preserve">“ตามรอยจ๊อยโบราณ” </t>
    </r>
    <r>
      <rPr>
        <sz val="14"/>
        <rFont val="TH SarabunPSK"/>
        <family val="2"/>
      </rPr>
      <t>ณ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ศูนย์ศึกษาเอกสารโบราณ โฮงเฮียนสืบสานภูมิปัญญาล้านนา เชียงใหม่ (29 สิงหาคม 2563)</t>
    </r>
  </si>
  <si>
    <t>นางสาวฐาปนีย์ เครือระยา(หัวหน้างานบริการและประกันคุณภาพ)</t>
  </si>
  <si>
    <t>วิทยากรการจัดทำเครื่องสักการะในขบวนแห่กัณฑ์เทศน์</t>
  </si>
  <si>
    <t>รวม</t>
  </si>
  <si>
    <t>โครงการ/กิจกรรม ปีงบ 2563</t>
  </si>
  <si>
    <t>การเผยแพร่ข้อมูลศิลปวัฒนธรรมผ่านสื่อ</t>
  </si>
  <si>
    <t>1) โปสเตอร์ประเพณีดำหัวล้านนา (เว็บไซต์)</t>
  </si>
  <si>
    <t>2) โปสเตอร์ปีใหม่ล้านนา (เว็บไซต์)</t>
  </si>
  <si>
    <t>3) คอลัมน์ล้านนา-คำเมือง (มติชนสุดสัปดาห์)</t>
  </si>
  <si>
    <t>4) คอลัมน์ศิลปวัฒนธรรม (มช.รอบสัปดาห์)</t>
  </si>
  <si>
    <t>5) คอลัมน์ศิลปวัฒนธรรม (ทองกวาว มช.)</t>
  </si>
  <si>
    <t>6) การเผยแพร่ข้อมูลผ่าน YouTube</t>
  </si>
  <si>
    <t>เป้าหมาย</t>
  </si>
  <si>
    <t>ผลงาน</t>
  </si>
  <si>
    <t>โครงการอบรมหลักสูตรระยะสั้นด้านหัตถศิลป์และวัฒนธรรมล้านนาสร้างสรรค์ (ภายใต้โครงการพิพิธภัณฑ์เรือนโบราณล้านนามีชีวิต แหล่งเรียนรู้วัฒนธรรมและวิถีชีวิตล้านนาอย่างสร้างสรรค์)</t>
  </si>
  <si>
    <t>โครงการอบรมหลักสูตรระยะสั้น "การเขียนอักษรธรรมล้านนา" แบบออนไลน์</t>
  </si>
  <si>
    <t>กิจกรรมการอบรมเชิงปฏิบัติการ เรื่อง  “ผ้าไท นุ่งอย่างไรให้เหมาะสม” (ร่วมกับ กองบริหารงานบุคคล มช.)</t>
  </si>
  <si>
    <t xml:space="preserve">โครงการจัดพิมพ์วารสารร่มพยอม ปีที่ 22 ฉบับที่ 1-2 </t>
  </si>
  <si>
    <t>โครงการจัดทำประวัติวัดแช่ช้าง ต.แช่ช้าง อ.สันกำแพง จ.เชียงใหม่</t>
  </si>
  <si>
    <t>คิดเป็นร้อยละ</t>
  </si>
  <si>
    <t>- จำนวนโครงการ/กิจกรรมบริการวิชาการ</t>
  </si>
  <si>
    <t>- จำนวนผู้รับบริการวิชาการ</t>
  </si>
  <si>
    <t>- ร้อยละความสำเร็จตามระยะเวลาที่กำหนด</t>
  </si>
  <si>
    <t>- จำนวนผลงานบริการวิชาการ</t>
  </si>
  <si>
    <r>
      <t>ร้อยละความสำเร็จของผลสัมฤทธิ์ในระบบการติดตามผลของการปฏิบัติงานตามแผนปฏิบัติการขับเคลื่อนยุทธศาสตร์ฯ เพื่อบรรลุวิสัยทัศน์ของสำนักฯ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</si>
  <si>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t>โครงการ Conservation of Traditional Lanna Architecture in Chiang Mai (AFCP) ระยะที่ 1</t>
  </si>
  <si>
    <t>โครงการพิพิธภัณฑ์มีชีวิต การเรียนรู้วิถีชีวิตวัฒนธรรมล้านนา (ภายใต้โครงการพิพิธภัณฑ์เรือนโบราณล้านนามีชีวิต แหล่งเรียนรู้วัฒนธรรมและวิถีชีวิตล้านนาอย่างสร้างสรรค์)</t>
  </si>
  <si>
    <t>โครงการการสำรวจและรวบรวมองค์ความรู้จากสล่าล้านนาในการบูรณะเรือนโบราณล้านนา เพื่อการจัดทำฐานข้อมูลแหล่งศึกษาการอนุรักษ์เรือนฯ ของพิพิธภัณฑ์เรือนโบราณล้านนา สำนักส่งเสริมศิลปวัฒนธรรม มช. (สำนักงานบริหารงานวิจัย มช.)</t>
  </si>
  <si>
    <t>- จำนวนโครงการ/กิจกรรม ทำนุบำรุงศิลปวัฒนธรรม/การบริการวิชาการ</t>
  </si>
  <si>
    <t>- จำนวนผู้ร่วมกิจกรรมทำนุบำรุงศิลปวัฒนธรรม/รับบริการวิชาการ</t>
  </si>
  <si>
    <t>- จำนวนงานวิจัย</t>
  </si>
  <si>
    <t>ผู้อำนวยการสำนักส่งเสริมศิลปวัฒนธรรม (ผู้ช่วยศาสตราจารย์วิลาวัณย์ เศวตเศรนี)</t>
  </si>
  <si>
    <t>รองผู้อำนวยการสำนักส่งเสริมศิลปวัฒนธรรม (รองศาสตราจารย์มาณพ มานะแซม)</t>
  </si>
  <si>
    <t>เลขานุการสำนักส่งเสริมศิลปวัฒนธรรม และรักษาการแทนหัวหน้างานบริการและประกันคุณภาพ (นางสาวปัทมา จักษุรัตน์)</t>
  </si>
  <si>
    <t>หัวหน้าฝ่ายส่งเสริมศิลปวัฒนธรรม (นางสาวฐาปนีย์ เครือระยา)</t>
  </si>
  <si>
    <t>หัวหน้างานบริหารทั่วไป (นางสาววนิดา เชื้อคำฟู)</t>
  </si>
  <si>
    <t>นายสันต์ทัศน์ เพ็ญจันทร์</t>
  </si>
  <si>
    <t>นางสาววาสนา มาวงค์</t>
  </si>
  <si>
    <t>นางสาวชุติมา พรหมาวัฒน์</t>
  </si>
  <si>
    <t>นางสาวชนาภา คำวงค์</t>
  </si>
  <si>
    <t>นางรพีพรรณ ศรีทะ</t>
  </si>
  <si>
    <t>นายกิตติพันธ์ ไชยยาติ๊บ</t>
  </si>
  <si>
    <t>นายนนทกานต์ ยอดแก้ว</t>
  </si>
  <si>
    <t>นายสนั่น ธรรมธิ</t>
  </si>
  <si>
    <t>นายต่อพงษ์ เสมอใจ</t>
  </si>
  <si>
    <t>นายสุขธรรม โนบาง</t>
  </si>
  <si>
    <t>นางสาวปรียาลักษณ์ ใจสัตย์</t>
  </si>
  <si>
    <t>นายปัญญา แก้วคำ</t>
  </si>
  <si>
    <t>นางสาวจุฑามาศ ถนัดกิจ</t>
  </si>
  <si>
    <t>นายสนอง คำบุญปั๋น</t>
  </si>
  <si>
    <t>ชื่อ-นามสกุล</t>
  </si>
  <si>
    <t>กิจกรรมศึกษาดูงาน EdPEx ของวิทยาลัยศิลปะ สื่อ และเทคโนโลยี</t>
  </si>
  <si>
    <t>โครงการ Happy CPAC: องค์กรแห่งความสุข</t>
  </si>
  <si>
    <t xml:space="preserve">1) Happy Soul : กิจกรรมที่นำผู้เข้าร่วมกิจกรรมไปร่วมพิธีอุปสมบทสามเณรี บุคลากรสำนักฯ </t>
  </si>
  <si>
    <t>2) Happy Society : บริจาคสิ่งของให้แก่เจ้าหน้าที่ดับไฟป่า</t>
  </si>
  <si>
    <t xml:space="preserve">3) Happy Body : ตรวจสุขภาพ </t>
  </si>
  <si>
    <t xml:space="preserve">4) Happy Money : บรรยายเรื่องการออมเงินและการลงทุนในกองทุนสำรองเลี้ยงชีพ </t>
  </si>
  <si>
    <t>5) Happy Heart : อวยพรวันเกิด และแสดงความยินดี/ความเสียใจในโอกาสต่างๆ</t>
  </si>
  <si>
    <t>โครงการมอบรางวัลบุคลากรดีเด่น ปี 2562</t>
  </si>
  <si>
    <t xml:space="preserve">โครงการพัฒนาองค์กร ปี 2563 </t>
  </si>
  <si>
    <t>1) อบรมภาษาอังกฤษ</t>
  </si>
  <si>
    <t xml:space="preserve">2) อบรมการปฐมพยาบาลเบื้องต้น และการช่วยชีวิตขั้นพื้นฐาน </t>
  </si>
  <si>
    <t xml:space="preserve">ปฏิทินปีใหม่เมือง </t>
  </si>
  <si>
    <t>โครงการทำบุญตักบาตรเทโวโรหณะ ประจำปี 2562</t>
  </si>
  <si>
    <t>โครงการอบรมวิปัสสนากรรมฐาน ครั้งที่ 25 ประจำปี 2562</t>
  </si>
  <si>
    <t>โครงการส่งเสริมประเพณีลอยกระทง ปี 2562</t>
  </si>
  <si>
    <t>โครงการทำบุญเนื่องในวันขึ้นปีใหม่ มช. ประจำปี 2563</t>
  </si>
  <si>
    <t>โครงการจัดทำปฏิทินกิจกรรมศิลปวัฒนธรรม ประจำปี 2563</t>
  </si>
  <si>
    <t>โครงการมอบรางวัลภูมิแผ่นดิน ปิ่นล้านนา มช. ประจำปี 2562</t>
  </si>
  <si>
    <t xml:space="preserve">โครงการหล่อเทียนและสมโภชเทียนพรรษา ประจำปี 2563 </t>
  </si>
  <si>
    <r>
      <t xml:space="preserve">โครงการ Conservation of Traditional Lanna Architecture in Chiang Mai (AFCP) </t>
    </r>
    <r>
      <rPr>
        <u/>
        <sz val="14"/>
        <color theme="1"/>
        <rFont val="TH SarabunPSK"/>
        <family val="2"/>
      </rPr>
      <t>ระยะที่ 1</t>
    </r>
  </si>
  <si>
    <t>1) กิจกรรมการอบรมการเขียนตัวเมืองเบื้องต้น</t>
  </si>
  <si>
    <t>2) กิจกรรมการอบรมประดิษฐ์โคมประดับของชาวไทใหญ่</t>
  </si>
  <si>
    <t>3) กิจกรรมการอบรมประดิษฐ์ผางประทีป</t>
  </si>
  <si>
    <t>4) กิจกรรมการอบรมประดิษฐ์สรวยดอกกาบหูช้างธรรมดา</t>
  </si>
  <si>
    <t>5) กิจกรรมการอบรมการทำมาลัยผ้าและการปักผ้า</t>
  </si>
  <si>
    <t>6) กิจกรรมการอบรมการทำเครื่องเขิน</t>
  </si>
  <si>
    <t>7) กิจกรรมการอบรมการทำกระเบื้องดินขอ</t>
  </si>
  <si>
    <t>8) กิจกรรมการอบรมการร่างภาพ (sketch) เบื้องต้นฯภาพสถาปัตยกรรม</t>
  </si>
  <si>
    <t>9) กิจกรรมการอบรมทำข้าวหนุกงา</t>
  </si>
  <si>
    <t>10) กิจกรรมการอบรมเบื้องต้นเกี่ยวกับกล้วยไม้พันธุ์พื้นเมือง</t>
  </si>
  <si>
    <t>11) กิจกรรมการอบรมเบื้องต้นเกี่ยวกับข้าวพันธุ์พื้นเมือง</t>
  </si>
  <si>
    <t>1) เจิงมือเปล่า</t>
  </si>
  <si>
    <t>2) อาหารล้านนา (แกง)</t>
  </si>
  <si>
    <t>3) อาหารล้านนา (ปิ้ง แอ็บ หลาม)</t>
  </si>
  <si>
    <t>4) อาหารล้านนา (ตำ ยำส้า) แบบออนไลน์</t>
  </si>
  <si>
    <t>5) จักสานใบตาล แบบออนไลน์</t>
  </si>
  <si>
    <t>6) ทำของที่ระลึกจากการเย็บผ้าด้วยมือ</t>
  </si>
  <si>
    <t>7) สานสาดแหย่ง (เสื่อคล้า)</t>
  </si>
  <si>
    <t>8) ทำเทียนในพิธีกรรม</t>
  </si>
  <si>
    <t>9) วาดภาพสีน้ำภูมิทัศน์ และเรือนโบราณล้านนา</t>
  </si>
  <si>
    <t>โครงการส่งเสริมวันสำคัญทางศาสนา (วันอาสาฬหบูชา)</t>
  </si>
  <si>
    <t xml:space="preserve">โครงการบวชเนกขัมมจาริณี เพื่อถวายเป็นพระราชกุศล เนื่องในโอกาสที่สมเด็จพระนางเจ้าสิริกิติ์ พระบรมราชินีนาถ พระบรมราชชนนีพันปีหลวง ทรงเจริญพระชนมพรรษา 87 พรรษา </t>
  </si>
  <si>
    <t>1) กิจกรรมการอบรมความรู้ เสวนาในหัวข้อ “เรือนโบราณล้านนากับการอนุรักษ์” (Traditional Lanna Houses and Preservation)</t>
  </si>
  <si>
    <t xml:space="preserve">2) กิจกรรมการอบรม (workshop) งานไม้ “สล่าทอล์ค” (Artisans Talk) </t>
  </si>
  <si>
    <r>
      <t>ร้อยละของความสำเร็จในการดำเนินการด้านร่วมมือกับชุมชน เพื่อให้เกิดประโยชน์ สืบสานต่อยอดความยั่งยืนของชุมชน (2.5 9 ตัวชี้วัดแผนยุทธฯ) (เชิงระบบการสนับสนุน เครือข่ายชุมชน ที่ร่วมมือจัดกิจกรรมกับสำนักฯ พิพิธภัณฑ์)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</si>
  <si>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t>ระยะเวลาดำเนินงาน</t>
  </si>
  <si>
    <t>21 พ.ย. 62 - 20 พ.ย. 63</t>
  </si>
  <si>
    <t>25 มิ.ย. - 11 ส.ค. 63</t>
  </si>
  <si>
    <t>24 ก.ค. 63</t>
  </si>
  <si>
    <t xml:space="preserve">ค่าเฉลี่ยรวม </t>
  </si>
  <si>
    <t>ชื่อฐานข้อมูล</t>
  </si>
  <si>
    <t>จำนวน (คน)</t>
  </si>
  <si>
    <t>จำนวนของระบบงานที่ปรับปรุงใหม่และมีผลลัพธ์ดีขึ้น</t>
  </si>
  <si>
    <t>เดือน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</si>
  <si>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</si>
  <si>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</si>
  <si>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</si>
  <si>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</si>
  <si>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</si>
  <si>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</si>
  <si>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</si>
  <si>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</si>
  <si>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</si>
  <si>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</si>
  <si>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 xml:space="preserve">สิงหาคม </t>
  </si>
  <si>
    <t>ปีงบ 2562</t>
  </si>
  <si>
    <t>ปีงบ 2563</t>
  </si>
  <si>
    <t>จำนวนหน่วยไฟฟ้าที่ใช้</t>
  </si>
  <si>
    <t>เพิ่มขึ้น/ลดลง
จากปีที่ผ่านมา</t>
  </si>
  <si>
    <t>ค่าเฉลี่ยมรวมทั้งหมด</t>
  </si>
  <si>
    <t>จำนวนคลิปข่าวที่ได้รับเผยแพร่จากเครือข่ายประชาสัมพันธ์สำนักฯ</t>
  </si>
  <si>
    <t xml:space="preserve">จำนวนช่องทางการประชาสัมพันธ์
</t>
  </si>
  <si>
    <t>จำนวนกิจกรรมประชาสัมพันธ์และการตลาด"</t>
  </si>
  <si>
    <t>แผน</t>
  </si>
  <si>
    <t>ผล</t>
  </si>
  <si>
    <t>ช่องทาง</t>
  </si>
  <si>
    <t>คลิป</t>
  </si>
  <si>
    <t>รายการ/ประเด็น</t>
  </si>
  <si>
    <t>ชื่อกิจกรรม</t>
  </si>
  <si>
    <t>รายการ TOR</t>
  </si>
  <si>
    <t>เรื่องร้องเรียน</t>
  </si>
  <si>
    <t>27. ร้อยละความพึงพอใจของลูกค้าต่อการเข้าใช้บริการพิพิธภัณฑ์เรือนโบราณล้านนา</t>
  </si>
  <si>
    <t>หัวข้อประเมิน</t>
  </si>
  <si>
    <t>ผลประเมิน</t>
  </si>
  <si>
    <t>28. จำนวนเรื่องที่ผู้รับบริการไม่พึงพอใจในการรับบริการ</t>
  </si>
  <si>
    <t>เรื่องที่ผู้รับบริการไม่พึงพอใจ</t>
  </si>
  <si>
    <t>29. จำนวนข้อร้องเรียนของผู้รับบริการที่ส่งผลกระทบสูง</t>
  </si>
  <si>
    <t>เรื่องร้องเรียนของผู้รับบริการที่ส่งผลกระทบสูง</t>
  </si>
  <si>
    <t>30. ร้อยละของกลุ่มศึกษาดูงานพิพิธภัณฑ์เรือนโบราณล้านนาที่มาใช้บริการซ้ำ</t>
  </si>
  <si>
    <t>จำนวนกลุ่มศึกษาดูงานพิพิธภัณฑ์ฯ ที่มาใช้บริการซ้ำ</t>
  </si>
  <si>
    <t>จำนวนกลุ่มศึกษาดูงานพิพิธภัณฑ์ฯ ทั้งหมด</t>
  </si>
  <si>
    <t>กลุ่ม</t>
  </si>
  <si>
    <t xml:space="preserve">31. ร้อยละของผู้เข้ารับการอบรมหลักสูตรระยะสั้นที่เคยได้รับบริการมาแล้ว (มาใช้บริการซ้ำ) </t>
  </si>
  <si>
    <t>จำนวนผู้เข้ารับการอบรมหลักสูตรระยะสั้น</t>
  </si>
  <si>
    <t>จำนวนผู้เข้ารับการอบรมหลักสูตรระยะสั้น ที่มาใช้บริการซ้ำ</t>
  </si>
  <si>
    <t>32. ร้อยละของหน่วยงาน/องค์กรที่สนับสนุนโครงการ/กิจกรรมในด้านต่างๆ ซ้ำ</t>
  </si>
  <si>
    <t>ชี่อหน่วยงาน/องค์กรที่สนับสนุนโครงการ/กิจกรรมในด้านต่างๆ</t>
  </si>
  <si>
    <t>จำนวนหน่วยงาน/องค์กร</t>
  </si>
  <si>
    <t>บริษัทบุญรอด บริวเวอรี</t>
  </si>
  <si>
    <t>มูลนิธิจุมภฏ-พันธุ์ทิพย์</t>
  </si>
  <si>
    <t>การสนับสนุน</t>
  </si>
  <si>
    <t>ไม่ซ้ำ</t>
  </si>
  <si>
    <t>ทั้งหมด</t>
  </si>
  <si>
    <t>สนับสนุนซ้ำ</t>
  </si>
  <si>
    <t>33. จำนวนครั้งที่ผู้บริหารและบุคลากรเป็นวิทยากร กรรมการ ที่ปรึกษา ผู้ทรงคุณวุฒิ และคณะทำงานให้แก่หน่วยงานภายนอก</t>
  </si>
  <si>
    <t>34. ร้อยละของบุคลากรสายปฏิบัติการจำแนกตามคุณวุฒิ (ต่ำกว่าปริญญาตรี : ปริญญาตร ี: สูงกว่าปริญญาตรี)</t>
  </si>
  <si>
    <t>น.ส.</t>
  </si>
  <si>
    <t>จักษุรัตน์</t>
  </si>
  <si>
    <t xml:space="preserve">วนิดา </t>
  </si>
  <si>
    <t>เชื้อคำฟู</t>
  </si>
  <si>
    <t>คำวงค์</t>
  </si>
  <si>
    <t>นาย</t>
  </si>
  <si>
    <t>เพ็ญจันทร์</t>
  </si>
  <si>
    <t>เครือระยา</t>
  </si>
  <si>
    <t>มาวงค์</t>
  </si>
  <si>
    <t>พรหมาวัฒน์</t>
  </si>
  <si>
    <t>เสมอใจ</t>
  </si>
  <si>
    <t>ไชยาติ๊บ</t>
  </si>
  <si>
    <t>สุขธรรม</t>
  </si>
  <si>
    <t>โนบาง</t>
  </si>
  <si>
    <t>ยอดแก้ว</t>
  </si>
  <si>
    <t>ใจสัตย์</t>
  </si>
  <si>
    <t>ปัญญา</t>
  </si>
  <si>
    <t>แก้วคำ</t>
  </si>
  <si>
    <t>สนอง</t>
  </si>
  <si>
    <t>คำบุญปั๋น</t>
  </si>
  <si>
    <t>จุฑามาศ</t>
  </si>
  <si>
    <t>ถนัดกิจ</t>
  </si>
  <si>
    <t>ต่ำกว่า ป.ตรี</t>
  </si>
  <si>
    <t>ป.ตรี</t>
  </si>
  <si>
    <t>สูงกว่า ป.ตรี</t>
  </si>
  <si>
    <t>คุณวุฒิ (คน)</t>
  </si>
  <si>
    <t>35. ร้อยละความพึงพอใจของบุคลากรที่มีต่อบรรยากาศและสภาพแวดล้อมในการทำงาน (Affection)</t>
  </si>
  <si>
    <t>ผลประเมิน 
(ร้อยละ)</t>
  </si>
  <si>
    <t>ค่าเฉลี่ยรวม</t>
  </si>
  <si>
    <t>36. ร้อยละความสำเร็จของการดำเนินงานโครงการ/กิจกรรมปรับปรุงหรือพัฒนาภูมิทัศน์และสิ่งแวดล้อมภายในส่วนงาน [ตัวชี้วัดใหม่ปีงบ 2563]</t>
  </si>
  <si>
    <t>รายชื่อโครงการ/กิจกรรม</t>
  </si>
  <si>
    <t>37. ร้อยละความพึงพอใจของบุคลากรต่อสวัสดิการ (ตัวชี้วัดใหม่ ปีงบ 2563)</t>
  </si>
  <si>
    <t>38. ร้อยละความผูกพันของบุคลากรที่มีต่อองค์กร</t>
  </si>
  <si>
    <t>ดี</t>
  </si>
  <si>
    <t>ดีมาก</t>
  </si>
  <si>
    <t>พอใช้</t>
  </si>
  <si>
    <t>39. ร้อยละของบุคลากรที่ได้รับผลการประเมินการทำงานในระดับดีมาก (Classic)</t>
  </si>
  <si>
    <t>40. ร้อยละความพึงพอใจของบุคลากรต่อการเข้าร่วมโครงการองค์กรแห่งความสุข : Happy CPAC</t>
  </si>
  <si>
    <t>41. ร้อยละของบุคลากรที่ได้รับการพัฒนาต่อจำนวนบุคลากรทั้งหมด</t>
  </si>
  <si>
    <t>สนั่น</t>
  </si>
  <si>
    <t>ธรรมธิ</t>
  </si>
  <si>
    <t>47. ร้อยละการรับรู้วิสัยทัศน์ พันธกิจ เป้าประสงค์ และกิจกรรมของสำนักฯ สำหรับบุคลากร</t>
  </si>
  <si>
    <t>ผลประเมิน
(ร้อยละ)</t>
  </si>
  <si>
    <t>48. ร้อยละความสำเร็จของแผนปฏิบัติการของฝ่ายส่งเสริมฯ ในการขับเคลื่อนสู่วิสัยทัศน์ (Passion)</t>
  </si>
  <si>
    <t>ชื่อแผนปฏิบัติการ</t>
  </si>
  <si>
    <t>49. ร้อยละความสำเร็จของแผนปฏิบัติการของสำนักงานสำนัก ในการขับเคลื่อนสู่วิสัยทัศน์ (Passion)</t>
  </si>
  <si>
    <t>รายชื่อโครงการ/กิจกรรมนวัตกรรมสร้างสรรค์ (Creativity)</t>
  </si>
  <si>
    <t>หมายเหตุ: เพิ่มเติมหัวข้อประเมิน (ถ้ามี)</t>
  </si>
  <si>
    <t>42. ร้อยละความรู้/ประโยชน์ที่บุคลากรได้รับจากการเข้าร่วมโครงการ/กิจกรรมพัฒนาบุคลากร</t>
  </si>
  <si>
    <t>43. จำนวนโครงการ/กิจกรรมการพัฒนาบุคลากร</t>
  </si>
  <si>
    <t>44. จำนวนเงินทุนสนับสนุนการพัฒนาบุคลากร</t>
  </si>
  <si>
    <t>รายการทุนสนับสนุนการพัฒนาบุคลากร</t>
  </si>
  <si>
    <t>จำนวน (บาท)</t>
  </si>
  <si>
    <t>51. ร้อยละความสำเร็จของการดำเนินการที่เกี่ยวข้องกับองค์กรคุณธรรมและความโปร่งใส (ITA)</t>
  </si>
  <si>
    <t>ดัชนี</t>
  </si>
  <si>
    <t>คะแนน</t>
  </si>
  <si>
    <r>
      <t xml:space="preserve">     1. ความโปร่งใส (Transparency Index)     </t>
    </r>
    <r>
      <rPr>
        <sz val="14"/>
        <rFont val="TH SarabunPSK"/>
        <family val="2"/>
      </rPr>
      <t>ประเมินเกี่ยวกับความสามารถในการให้และเปิดเผยข้อมูลต่างๆ รวมถึงข้อมูลการดำเนินงานตามภารกิจของส่วนงานที่ดำเนินการอย่างตรงไปตรงมา ไม่ปิดบัง หรือบิดเบือนข้อมูล โดยเฉพาะกระบวนการจัดซื้อจัดจ้าง ซึ่งเป็นการดำเนินงานที่มีความเสี่ยงในการทุจริตมากกว่าการดำเนินงานด้านอื่นๆ รวมไปถึงการเปิดโอกาสให้บุคคลภายนอกหรือผู้มีส่วนได้ส่วนเสืยเข้ามามีส่วนร่วมในกระบวนการดำเนินงานด้านต่างๆ มีส่วนร่วมในการตรวจสอบและสามารถร้องเรียนได้</t>
    </r>
  </si>
  <si>
    <t xml:space="preserve">     สำนักฯ ดำเนินการเกี่ยวกับการจัดซื้อจัดจ้าง มีการเปิดเผย ข้อมูลแต่ละโครงการให้สาธารณะรับทราบตาม 5 ขั้นตอน ดังนี้
     1) มีการประกาศเผยแพร่การจัดซื้อจัดจ้างแต่ละโครงการล่วงหน้าไม่น้อยกว่าระยะเวลาตามที่กฎหมายของแต่ละหน่วยงานกำหนด
     2) มีการประกาศเผยแพร่หลักเกณฑ์ในการพิจารณาคัดเลือก/ตัดสินผลการจัดซื้อจัดจ้างแต่ละโครงการ
     3) มีการประกาศเผยแพร่วิธีการคำนวณราคากลางแต่ละโครงการ
     4) มีการประกาศเผยแพร่รายชื่อผู้มีคุณสมบัติเบื้องต้นในการซื้อหรือจ้างแต่ละโครงการ
     5) มีการประกาศเผยแพร่ผลการจัดซื้อจัดจ้างแต่ละโครงการ พร้อมระบุวิธีการจัดซื้อจัดจ้าง และเหตุผลที่ใช้ในการตัดสิน ผลการจัดซื้อ จัดจ้าง  
     6) ในปีงบประมาณ 2561 สำนักฯ ไม่ได้รับข้อร้องเรียนใด ๆ จากผู้ใช้บริการและผู้มีส่วนได้ส่วนเสีย
     7) มีสำนักงานตรวจสอบภายในมหาวิทยาลัยเชียงใหม่ เข้ามาประเมินและตรวจสอบการดำเนินการทางการเงินประจำทุกปี</t>
  </si>
  <si>
    <r>
      <t xml:space="preserve">     2. ความพร้อมรับผิด (Accountability Index) </t>
    </r>
    <r>
      <rPr>
        <sz val="14"/>
        <rFont val="TH SarabunPSK"/>
        <family val="2"/>
      </rPr>
      <t>ประเมินเกี่ยวกับพฤติกรรมและทัศนคติของผู้บริหารและเจ้าหน้าที่ของส่วนงานที่แสดงถึงการปฏิบัติงานตามหน้าที่ตามพันธกิจ และยึดหลักการกระจายผลประโยชน์ที่ถูกต้อง ชอบธรรม และเสมอภาค มีเจตจำนงที่แน่วแน่ในการบริหารหน่วยงาน ด้วยความซื่อสัตย์ สุจริต พร้อมรับผิดเมื่อเกิดความผิดพลาด เพื่อสร้างความเชื่อมั่นแก่สาธารณชนว่าการขับเคลื่อนหน่วยงาน จะเป็นไปอย่างมีคุณธรรมและธรรมากิบาล</t>
    </r>
  </si>
  <si>
    <t xml:space="preserve">     ผู้อำนวยการสำนักฯ แสดงเจตจำนงสุจริตในการบริหารงานของผู้บริหารส่วนงานต่อบุคลากรของส่วนงาน การประกาศเจตนารมณ์ของผู้บริหารต่อบุคลากรส่วนงาน</t>
  </si>
  <si>
    <r>
      <t xml:space="preserve">     3. ความปลอดจากการทุจริตในการปฏิบัติงาน (Corription - Free Index) </t>
    </r>
    <r>
      <rPr>
        <sz val="14"/>
        <rFont val="TH SarabunPSK"/>
        <family val="2"/>
      </rPr>
      <t>ประเมินเกี่ยวกับผลการปฏิบัติงานของเจ้าหน้าที่ในหน่วยงานที่เป็นพฤติกรรมที่เข้าข่ายการทุจริตต่อหน้าที่ หรือผลการปฏิบัติหน้าที่ของผู้บริหารที่เป็นพฤติกรรมที่เข้าข่ายการทุจริตในเชิงนโยบาย การเรียกรับผลประโยชน์จากผู้อื่น</t>
    </r>
  </si>
  <si>
    <t xml:space="preserve">     1) สำนักฯ มีนโยบายที่เกี่ยวข้องกับการส่งเสริมให้ส่วนงานมีความปลอดทุจริตในการปฏิบัติงาน โดยการแจ้งให้บุคลากรสำนักทราบและปฏิบัติตามประกาศของมหาวิทยาลัยเชียงใหม่ เรื่อง นโยบายคุณธรรมและความโปร่งใสในการดำเนินการของ มช.
     2) การประเมินส่วนงานจากการสอบถามผู้มีส่วนได้ส่วนเสีย</t>
  </si>
  <si>
    <r>
      <t xml:space="preserve">     4. วัฒนธรรม คุณธรรมในองค์กร (Integrity Culture Index) </t>
    </r>
    <r>
      <rPr>
        <sz val="14"/>
        <rFont val="TH SarabunPSK"/>
        <family val="2"/>
      </rPr>
      <t>ประเมินเกี่ยวกับพฤติกรรมและทัศนคติในการปฏิบัติงาน แนวทางปฏิบัติประจำหรือวัฒนธรรมของหน่วยงาน ที่ไม่ยอมรับพฤติกรรม การทุจริตต่างๆ ในหน่วยงาน จนกระทั่งไม่ทนต่อการทุจริต และก่อโห้เกิดการลงโทษทางสังคม (Social Sanction) รวมไปถึงกระบวนการของหน่วยงานที่จะต้องปลูกฝังและสร้างให้เกิดวัฒนธรรมทางความคิด แยกแยะผลประโยชน์ส่วนตนกับผลประโยชน์ส่วนรวม และกระบวนการของหน่วยงานที่มีการกำหนดแผนการป้องกันและปราบปรามการทุจริตในหน่วยงาน</t>
    </r>
  </si>
  <si>
    <t xml:space="preserve">     1) สำนักฯ โดยผู้อำนวยการสำนักได้มีนโยบายชัดเจนในการปฏิบัติงานด้วยความซื่อสัตย์ สุจริต มีการแจ้งในการประชุมบุคลากรสำนักฯ
     2) สำนักฯ โดยผู้อำนวยการสำนัก ได้สั่งการให้เลขานุการสำนักฯ ช่วยตรวจสอบกระบวนการการปฏิบัติการด้านการเงินและพัสดุของสำนัก และให้มีการรายงานการใช้จ่ายงบประมาณทุกเดือน
     3) มีการตั้งวัฒนธรรมองค์กร โดยใช้คุณธรรม จริยธรรม เป็นตัวกำหนดคุณค่าของวัฒนธรรมองค์กร</t>
  </si>
  <si>
    <r>
      <t xml:space="preserve">     5. คุณธรรมการทำงานในหน่วยงาน (Work Integrity Index) </t>
    </r>
    <r>
      <rPr>
        <sz val="14"/>
        <rFont val="TH SarabunPSK"/>
        <family val="2"/>
      </rPr>
      <t>ประเมินเกี่ยวกับกระบวนการของหน่วยงานและพฤติกรรมของเจ้าหน้าที่ในหน่วยงานที่แสดงถึงการให้ความสำคัญเกี่ยวกับการปฏิบัติงาน ที่จะต้องกำหนดให้มีคู่มือหรือมาตรฐานการปฏิบัติงานที่ขัดเจนและมีการปฏิบัติงานตามคู่มือหรือมาตรฐานนั้นอย่างเคร่งครัดอยู่เสมอ รวมถึงจะต้องให้ความสำคัญกับการปฏิบัติงานอย่างเป็นธรรมและเท่าเทียมกัน ซึ่งถึอเป็นลักษณะคุณธรรมที่หน่วยงานจะต้องพึงปฏิบัติต่อผู้มีส่วนได้ส่วนเสียของหน่วยงาน</t>
    </r>
  </si>
  <si>
    <t xml:space="preserve">     สำนักฯ มีมาตรฐานในการปฏิบัติงานที่ชัดเจนในการทำงาน รวมถึงความเป็นธรรมในการบริหารงาน การให้บริการแก่นักศึกษา และผู้มารับบริการ เช่น การมีผังขั้นตอนการให้บริการ เป็นต้น</t>
  </si>
  <si>
    <r>
      <t xml:space="preserve">     6. การสื่อสาร </t>
    </r>
    <r>
      <rPr>
        <sz val="14"/>
        <rFont val="TH SarabunPSK"/>
        <family val="2"/>
      </rPr>
      <t>ประเมินวิธีสื่อสารนโยบายที่เกี่ยวข้องกับการดำเนินการด้านองค์กรคุณธรรมและความโปร่งใส เป็นที่ตระหนักรู้ทั่วทั้งองค์กร เช่น การประชาสัมพันธ์ให้รับรู้ทั่วทั้งส่วนงาน</t>
    </r>
  </si>
  <si>
    <t xml:space="preserve">     สำนักฯ มีวิธีสื่อสารนโยบายที่เกี่ยวข้องกับการดำเนินการด้านองค์กรคุณธรรมและความโปร่งใส เป็นที่ตระหนักรู้ทั่วทั้งองค์กร เช่น การประชาสัมพันธ์ให้รับรู้ทั่วทั้งส่วนงาน</t>
  </si>
  <si>
    <t>54. จำนวนข้อทักท้วง/ข้อเสนอแนะจากสำนักงานตรวจสอบภายใน มช. ที่ส่งผลกระทบสูง</t>
  </si>
  <si>
    <t>ข้อทักท้วง/ข้อเสนอแนะ</t>
  </si>
  <si>
    <t>หมายเหตุ: ขอเพิ่มเติมข้อมูลเรื่องที่ทักท้วง/เสนอแนะ</t>
  </si>
  <si>
    <t>60. จำนวนเครือข่ายชุมชนที่สำนักฯ ให้ความร่วมมือและสนับสนุน</t>
  </si>
  <si>
    <t>เครือข่าย/ชุมชน</t>
  </si>
  <si>
    <t>ชื่อเครือข่ายชุมชนที่สำนักฯ ให้ความร่วมมือและสนับสนุน</t>
  </si>
  <si>
    <t>61. ร้อยละของความสำเร็จในการดำเนินการด้านร่วมมือกับชุมชน เพื่อให้เกิดประโยชน์ สืบสานต่อยอดความยั่งยืนของชุมชน 13 (2.5 9 ตัวชี้วัดแผนยุทธฯ) (เชิงระบบการสนับสนุน เครือข่ายชุมชน ที่ร่วมมือจัดกิจกรรมกับสำนักฯ พิพิธภัณฑ์) [ตัวชี้วัดใหม่ปีงบ 2563]</t>
  </si>
  <si>
    <t>62. ร้อยละของตัวชี้วัดที่บรรลุตามแผนกลยุทธ์เพื่อไปสู่วิสัยทัศน์</t>
  </si>
  <si>
    <t>จำนวนผู้เข้าชมและใช้บริการพิพิธภัณฑ์เรือนโบราณล้านนา มช.</t>
  </si>
  <si>
    <t>ร้อยละความรู้/ประโยชน์ที่กลุ่มศึกษาดูงานและผู้เข้าชมได้รับความรู้ด้านวิถีชีวิต ศิลปะ วัฒนธรรม และพิพิธภัณฑ์เรือนโบราณล้านนา มช.</t>
  </si>
  <si>
    <t>ร้อยละผลสัมฤทธิ์ในการจัดการความร่วมมือกิจกรรมศิลปวัฒนธรรมกับเครือข่ายในระดับท้องถิ่น ชาติ และนานาชาติ</t>
  </si>
  <si>
    <t>จำนวนเงินทุนสนับสนุนการดำเนินงานของพิพิธภัณฑ์เรือนโบราณล้านนาจากแหล่งทุนภายในประเทศและต่างประเทศ (ตัวชี้วัดใหม่ ปีงบ 2563)</t>
  </si>
  <si>
    <t>ร้อยละการยอมรับของนักท่องเที่ยวต่างชาติด้านการเป็นแหล่งเรียนรู้วิถีชีวิตและวัฒนธรรมล้านนา (ตัวชี้วัดใหม่ ปีงบ 2563)</t>
  </si>
  <si>
    <t>ร้อยละประสิทธิผลของสื่อประชาสัมพันธ์ต่างๆ ต่อพิพิธภัณฑ์เรือนโบราณล้านนา มช. (เดิมคือตัวชี้วัด 1.4 ในปีงบ 2562)</t>
  </si>
  <si>
    <t>ร้อยละการรับรู้ของผู้รับบริการที่มีต่อพิพิธภัณฑ์เรือนโบราณล้านนา มช. ด้านการเป็นแหล่งเรียนรู้วิถีชีวิตและวัฒนธรรมล้านนาชั้นนำในระดับชาติ (เดิมคือตัวชี้วัด 1.5 ในปีงบ 2562)</t>
  </si>
  <si>
    <t xml:space="preserve">จำนวนหลักสูตรระยะสั้นด้านศิลปวัฒนธรรม </t>
  </si>
  <si>
    <t xml:space="preserve">จำนวนครั้งที่จัดหลักสูตรระยะสั้นด้านศิลปวัฒนธรรม </t>
  </si>
  <si>
    <t>จำนวนผู้รับบริการเข้าอบรมหลักสูตรระยะสั้นด้านศิลปวัฒนธรรม</t>
  </si>
  <si>
    <t>ร้อยละของผู้รับบริการวิชาการที่สามารถนำความรู้ไปใช้ประโยชน์ต่อได้</t>
  </si>
  <si>
    <t>ร้อยละการของการนำความรู้จากการบริการวิชาการของสำนักฯ ไปใช้ประโยชน์/สืบสาน เพื่อให้เกิดความยั่งยืนของชุมชน/สังคม (ตัวชี้วัดใหม่ ปีงบ 2563)</t>
  </si>
  <si>
    <t xml:space="preserve">ผลการประเมินตามเกณฑ์ประเมินคุณภาพการศึกษาเพื่อดำเนินการที่เป็นเลิศ (EdPEx200) </t>
  </si>
  <si>
    <t>การดำเนินการที่เกี่ยวข้องกับองค์กรคุณธรรมและความโปร่งใส (ITA)</t>
  </si>
  <si>
    <t>ร้อยละความพึงพอใจและความสุขของบุคลากรต่อการเข้าโครงการ Happy CPAC : องค์กรแห่งความสุข</t>
  </si>
  <si>
    <t>จำนวนเงินรายได้ที่เกิดจากสินทรัพย์ เงินสนับสนุนจากแหล่งทุนภายนอก และรายได้อื่นๆ</t>
  </si>
  <si>
    <t xml:space="preserve">ร้อยละของการประหยัดค่าใช้จ่ายด้านพลังงานไฟฟ้าเทียบกับปีที่ผ่านมา </t>
  </si>
  <si>
    <t>ร้อยละความสำเร็จของการดำเนินงานโครงการ/กิจกรรมปรับปรุงหรือพัฒนาภูมิทัศน์และสิ่งแวดล้อมภายในส่วนงาน (ตัวชี้วัดใหม่ ปีงบ 2563)</t>
  </si>
  <si>
    <t>66. ร้อยละความสำเร็จของการปฏิบัติงานตามคำรับรองการปฏิบัติงานของสำนักฯ (PA)</t>
  </si>
  <si>
    <t>ตัวชี้วัดท้าทาย</t>
  </si>
  <si>
    <t xml:space="preserve">การมีส่วนร่วมในการจัดทำสารบบด้านล้านนา (CMU Lanna Directory) </t>
  </si>
  <si>
    <t>3.11</t>
  </si>
  <si>
    <t xml:space="preserve">การเปิดหลักสูตรระยะสั้น </t>
  </si>
  <si>
    <t xml:space="preserve">3.11.1 จำนวนหลักสูตรระยะสั้น </t>
  </si>
  <si>
    <t xml:space="preserve">3.11.2 จำนวนครั้งที่จัดหลักสูตรระยะสั้น </t>
  </si>
  <si>
    <t xml:space="preserve">3.11.3 จำนวนผู้รับบริการเข้าอบรมหลักสูตรระยะสั้น </t>
  </si>
  <si>
    <t xml:space="preserve">จำนวนโครงการ/กิจกรรมที่ดำเนินการเพื่อสร้างสภาพแวดล้อมด้านล้านนาสร้างสรรค์ </t>
  </si>
  <si>
    <t xml:space="preserve">จำนวนผลิตภัณฑ์ที่มีมูลค่า/คุณค่าเพิ่ม หรือ ผลิตภัณฑ์สร้างสรรค์ที่ได้รับมาตรฐาน </t>
  </si>
  <si>
    <t xml:space="preserve">จำนวนผู้ประกอบการสร้างสรรค์ที่มีทักษะเพิ่มขึ้นตอบสนองตลาดและวิถีชีวิตสมัยใหม่ </t>
  </si>
  <si>
    <t>จำนวนหลักสูตรระยะสั้น/หลักสูตรอบรม/หลักสูตรออนไลน์ จากการรวบรวมองค์ความรู้ภายในมหาวิทยาลัย ด้านล้านนาสร้างสรรค์ เพื่อถ่ายทอดองค์ความรู้สุ่สังคม ชุมชน และผู้ที่ต้องการแสวงหาความรู้เพื่อการพัฒนาศักยภาพของตนเอง (หลักสูตร)</t>
  </si>
  <si>
    <t>ตัวชี้วัด OKRs</t>
  </si>
  <si>
    <t>ตัวชี้วัดบังคับ</t>
  </si>
  <si>
    <t xml:space="preserve">จำนวนผลงานบริการวิชาการสหวิทยาการที่สร้างผลกระทบสูงในวงกว้างต่อชุมชน/กลุ่มจังหวัด/ประเทศ </t>
  </si>
  <si>
    <t xml:space="preserve">จำนวนบุคลากรที่ดำเนินการเกี่ยวข้องในงานวิชาการเพื่อสังคม </t>
  </si>
  <si>
    <t xml:space="preserve">การมีส่วนร่วมในการจัดทำคลังความรู้พร้อมใช้ นวัตกรรมและบทเรียนที่สามารถแก้ไขปัญหาสำคัญและเสริมพลังของชุมชน ท้องถิ่นและสังคม </t>
  </si>
  <si>
    <t>6.6.1 ด้านสิ่งแวดล้อมและพลังงาน</t>
  </si>
  <si>
    <t>6.6.2 ด้านอาหารและสุขภาพ และการดูแลผู้สูงอายุ</t>
  </si>
  <si>
    <t>6.6.3 ด้านล้านนาสร้างสรรค์</t>
  </si>
  <si>
    <t>6.6.4 ด้านอื่นๆ</t>
  </si>
  <si>
    <t>65. การชนะการประกวด/ได้รับรางวัล Museum Thailand Awards ประจำปี (ประเภทแหล่งเรียนรู้วิถีชีวิต ศิลปวัฒนธรรม) [ตัวชี้วัดใหม่ปีงบ 2563]</t>
  </si>
  <si>
    <t>พิพิธภัณฑ์เรือนโบราณล้านนา มช. ได้รับรางวัลพิพิธภัณฑ์และแหล่งเรียนรู้ดีเด่น ประจำปี 2563 (Museum Thailand Awards 2020) ประเภทพิพิธภัณฑ์ด้านสังคม ศิลปะและวัฒนธรรมดีเด่น ด้านการอนุรักษ์และสืบสาน</t>
  </si>
  <si>
    <t>63. ร้อยละความสำเร็จของแผนปฏิบัติการระยะสั้น (1 ปี) ของสำนักฯ</t>
  </si>
  <si>
    <t>ยุทธศาสตร์เชิงรุก</t>
  </si>
  <si>
    <t>ยุทธศาสตร์ตามภารกิจ</t>
  </si>
  <si>
    <t>ยุทธศาสตร์ที่ 1 : ขับเคลื่อนพิพิธภัณฑ์เรือนโบราณล้านนาให้เป็นแหล่งเรียนรู้ชั้นนำสู่ล้านนาสร้างสรรค์และมุ่งส่งเสริมอัตลักษณ์ล้านนาเพื่อสร้างสภาพแวดล้อม/บรรยากาศล้านนาร่วมสมัยในรั้ว มช.</t>
  </si>
  <si>
    <t>ยุทธศาสตร์ที่ 2 : บริการวิชาการแก่ชุมชนและสังคม เพื่อสร้างประโยชน์แก่ส่วนรวม และทำนุบำรุงศาสนา ส่งเสริม สืบสานประเพณี ศิลปวัฒนธรรม</t>
  </si>
  <si>
    <t>ยุทธศาสตร์ที่ 3 : บริหารจัดการที่มุ่งเน้นหลักธรรมาภิบาล ตามแนวทางปรัชญาเศรษฐกิจพอเพียงเพื่อความยั่งยืน และอนุรักษ์สิ่งแวดล้อม</t>
  </si>
  <si>
    <t>67. จำนวนเงินรายได้และเงินสนับสนุนการดำเนินงานของส่วนงานที่เพิ่มขึ้น (เทียบกับปีที่ผ่านมา)</t>
  </si>
  <si>
    <t>68. จำนวนเงินรายได้และเงินสนับสนุนการดำเนินงานของส่วนงานที่เพิ่มขึ้น (เทียบกับปีที่ผ่านมา)</t>
  </si>
  <si>
    <t>เพิ่ม/ลด จากปีที่ผ่านมา</t>
  </si>
  <si>
    <t>หมายเหตุ: ขอเพิ่มเติมรายละเอียด</t>
  </si>
  <si>
    <t>69. ร้อยละของการใช้จ่ายงบประมาณต่องบประมาณทั้งหมด</t>
  </si>
  <si>
    <t>งบประมาณแผ่นดิน</t>
  </si>
  <si>
    <t>งบประมาณเงินรายได้ส่วนงาน</t>
  </si>
  <si>
    <t>จ่ายจริง</t>
  </si>
  <si>
    <t>คงเหลือ</t>
  </si>
  <si>
    <t>วงเงิน
(บาท)</t>
  </si>
  <si>
    <t>งบประมาณเงินรายได้มหาวิทยาลัย</t>
  </si>
  <si>
    <t>70. จำนวนเงินรายได้จากการเก็บค่าใช้สถานที่ อาคาร และพิพิธภัณฑ์เรือนโบราณล้านนา [ตัวชี้วัดใหม่ปีงบ 2563]</t>
  </si>
  <si>
    <t xml:space="preserve">หมายเหตุ: ควรจำแนกประเภทของรายได้จากการให้บริการสถานที่ด้วย (ในวงเงิน 111,150 บาท) </t>
  </si>
  <si>
    <t>72. อัตราที่เพิ่มขึ้นของรายได้ที่เกิดขึ้นจากพิพิธภัณฑ์เรือนโบราณล้านนา</t>
  </si>
  <si>
    <t>ปีงบ 2562
(บาท)</t>
  </si>
  <si>
    <t>ปีงบ 2563
(บาท)</t>
  </si>
  <si>
    <t>เพิ่มขึ้น/ลดลง จากปีที่ผ่านมา</t>
  </si>
  <si>
    <t>ค่าธรรมเนียมเข้าชมพิพิธภัณฑ์ฯ</t>
  </si>
  <si>
    <t>ค่าเช่าสถานที่</t>
  </si>
  <si>
    <t>ค่ารับฝากจำหน่ายสินค้า</t>
  </si>
  <si>
    <t>73. จำนวนเงินทุนจากแหล่งภายนอกจากเสนอโครงการเชิงสร้างสรรค์ นวัตกรรม และการอนุรักษ์วัฒนธรรม [ตัวชี้วัดใหม่ปีงบ 2563]</t>
  </si>
  <si>
    <t>หมายเหตุ: ขอจำแนกโครงการ/กิจกรรม และวงเงิน (1,093,500 บาท)</t>
  </si>
  <si>
    <t>75. จำนวนผู้เข้าชมและใช้บริการจากพิพิธภัณฑ์เรือนโบราณล้านนา</t>
  </si>
  <si>
    <t>นักท่องเที่ยว</t>
  </si>
  <si>
    <t>ศึกษาดูงาน</t>
  </si>
  <si>
    <t>ผู้เข้าร่วม
กิจกรรมที่
สำนักจัดขึ้น</t>
  </si>
  <si>
    <t>ผู้เช่าสถานที่
จัดกิจกรรม</t>
  </si>
  <si>
    <t>อายุต่ำกว่า 
10 ปี</t>
  </si>
  <si>
    <t>พระภิกษุ สามเณร</t>
  </si>
  <si>
    <t xml:space="preserve">มิถุนายน </t>
  </si>
  <si>
    <t>สิงหาคม</t>
  </si>
  <si>
    <t>กันยายน</t>
  </si>
  <si>
    <t>76. ร้อยละที่เพิ่มขึ้นของจำนวนนักท่องเที่ยวที่เยี่ยมชมพิพิธภัณฑ์เรือนโบราณล้านนา</t>
  </si>
  <si>
    <t>ปีงบ 2562
(คน)</t>
  </si>
  <si>
    <t>ปีงบ 2563
(คน)</t>
  </si>
  <si>
    <t>1. ร้อยละของผู้เข้าร่วมโครงการ/กิจกรรม/อบรมหลักสูตรที่นำความรู้ไปใช้ประโยชน์/ต่อยอดในด้านต่างๆ</t>
  </si>
  <si>
    <t xml:space="preserve">2. ร้อยละความรู้/ประโยชน์ที่ผู้รับบริการได้รับจากการรับบริการ  </t>
  </si>
  <si>
    <t xml:space="preserve">3. ร้อยละของผู้ผ่านการฝึกอบรมหลักสูตรระยะสั้น  </t>
  </si>
  <si>
    <t xml:space="preserve">4. จำนวนผู้ใช้ประโยชน์จากฐานข้อมูลองค์ความรู้  </t>
  </si>
  <si>
    <t>7. จำนวนของระบบงานที่ปรับปรุงใหม่และมีผลลัพธ์ดีขึ้น</t>
  </si>
  <si>
    <t>8. จำนวนหน่วยไฟฟ้าที่ประหยัดได้ (เทียบกับปีที่ผ่านมา) [ตัวชี้วัดใหม่ปีงบ 2563]</t>
  </si>
  <si>
    <t>9. ร้อยละของโครงการบริการวิชาการที่ดำเนินการเสร็จสิ้นภายในระยะเวลาที่กำหนด [ตัวชี้วัดใหม่ปีงบ 2563]</t>
  </si>
  <si>
    <t>10. ระยะเวลาในการทำงานที่ลดลง (ในกระบวนการหลักหรือกระบวนการให้บริการต่างๆ) [ตัวชี้วัดใหม่ปีงบ 2563]</t>
  </si>
  <si>
    <t xml:space="preserve">11. ร้อยละผลสัมฤทธิ์ของโครงการบริการวิชาการผ่านพิพิธภัณฑ์ฯ [ตัวชี้วัดใหม่ปีงบ 2563] (โดยประเมินจาก ผลผลิต: จำนวนโครงการ/กิจกรรม, จำนวนผู้รับบริการ, ร้อยละความสำเร็จตามระยะเวลาที่กำหนด, ร้อยละความสำเร็จของการใช้จ่ายงบประมาณในโครงการ และ ผลลัพธ์: ร้อยละความสำเร็จตามวัตถุประสงค์ของโครงการ) </t>
  </si>
  <si>
    <t xml:space="preserve">12. ร้อยละของประสิทธิผลของกระบวนการประชาสัมพันธ์ (ผลลัพธ์ด้านกระบวนการ) [ตัวชี้วัดใหม่ปีงบ 2563] โดยประเมินจาก </t>
  </si>
  <si>
    <t>13. ร้อยละความสำเร็จของผลสัมฤทธิ์ในระบบการติดตามผลของการปฏิบัติงานตามแผนปฏิบัติการขับเคลื่อนยุทธศาสตร์ฯ เพื่อบรรลุวิสัยทัศน์ของสำนักฯ [ตัวชี้วัดใหม่ปีงบ 2563]</t>
  </si>
  <si>
    <t>14. ร้อยละความสำเร็จในการดำเนินงานแผนงาน/โครงการ/กิจกรรมตามแผนคำรับรอง [ตัวชี้วัดใหม่ปีงบ 2563]</t>
  </si>
  <si>
    <t>15. ร้อยละของโครงการต่างๆ ที่ดำเนินงานเสร็จสิ้นภายในระยะเวลาที่กำหนด [ตัวชี้วัดใหม่ปีงบ 2563]</t>
  </si>
  <si>
    <t>16. ร้อยละผลสัมฤทธิ์ของโครงการฯ ผ่านพิพิธภัณฑ์ ประเมินจากตัวชี้วัดผลผลิต</t>
  </si>
  <si>
    <t>17. ร้อยละผลสัมฤทธิ์ของโครงการฯ ผ่านพิพิธภัณฑ์ฯ ประเมินจากตัวชี้วัดผลลัพธ์ ร้อยละของการเล็งเห็นผลงานผ่านพิพิธภัณฑ์ฯ ให้สาธารณชนรู้จักและเห็นคุณค่าและได้ประโยชน์ในการต่อยอด [ตัวชี้วัดใหม่ปีงบ 2563]</t>
  </si>
  <si>
    <t>18. ร้อยละความสำเร็จในการดำเนินงานปรับปรุงการดำเนินงานโดยใช้เครื่องมือ KM [ตัวชี้วัดใหม่ปีงบ 2563]</t>
  </si>
  <si>
    <t>19. ร้อยละประสิทธิผลของสื่อประชาสัมพันธ์ต่างๆ (Visibility การรู้จักองค์กร ภาพลักษณ์องค์กร การสื่อสารองค์กร และ Marketing การสื่อสารการตลาด) ต่อกิจกรรมและความรู้ในพิพิธภัณฑ์เรือนโบราณล้านนา มช. (ส่งเสริมความผูกพันของผู้รับบริการ) [ตัวชี้วัดใหม่ปีงบ 2563]</t>
  </si>
  <si>
    <t xml:space="preserve">21. ระดับความสำเร็จของการบริหารความเสี่ยงของส่วนงาน </t>
  </si>
  <si>
    <t>22. จำนวนกิจกรรมเพื่อป้องกันการระบาดของโรคโควิด-19</t>
  </si>
  <si>
    <t xml:space="preserve">23. ร้อยละการส่งมอบงานตรงตาม TOR ที่กำหนด  </t>
  </si>
  <si>
    <t xml:space="preserve">24 .จำนวนเรื่องที่เป็นปัญหาอุปสรรคในการดำเนินการระหว่างผู้ส่งมอบ (Suppliers) กับสำนักฯ </t>
  </si>
  <si>
    <t>25. ร้อยละความพึงพอใจของลูกค้าต่อการเข้าร่วมกิจกรรมศาสนา ศิลปะ และวัฒนธรรม</t>
  </si>
  <si>
    <t>26. ร้อยละความพึงพอใจของลูกค้าต่อการเข้ารับบริการวิชาการ</t>
  </si>
  <si>
    <t>18.75 : 
56.25 : 
25.00</t>
  </si>
  <si>
    <t>17.64 : 
52.94 : 
29.41</t>
  </si>
  <si>
    <t>18.75 : 
50.00 :  
31.25</t>
  </si>
  <si>
    <t>46. จำนวนครั้งของบุคลากรที่ได้รับการพัฒนาหรือเรียนรู้ด้านเทคโนโลยีสารสนเทศ [ตัวชี้วัดใหม่ปีงบ 2563]</t>
  </si>
  <si>
    <t>จำนวน
(คน)</t>
  </si>
  <si>
    <t>ผู้เข้าร่วม</t>
  </si>
  <si>
    <t xml:space="preserve">55. จำนวนเรื่องร้องเรียนจากผู้รับบริการที่ส่งผลกระทบสูง [ตัวชี้วัดใหม่ปีงบ 2563] </t>
  </si>
  <si>
    <t>เรื่องที่ทำผิดวินัย/กฎหมายร้ายแรง</t>
  </si>
  <si>
    <t>รายชื่อผู้บริหารและบุคลากรที่กระทำผิดวินัย/กฎหมายร้ายแรง</t>
  </si>
  <si>
    <t>56. ร้อยละของผู้บริหารและบุคลากรที่กระทำผิดวินัยหรือผิดกฎหมายร้ายแรง (หรือสร้างความเดือดร้อนต่อชุมชน/สังคม) [ตัวชี้วัดใหม่ปีงบ 2563]</t>
  </si>
  <si>
    <t>57. จำนวนเรื่องที่บุคลากรร้องเรียนผ่านกองกฎหมาย</t>
  </si>
  <si>
    <t>58. จำนวนเรื่องร้องเรียนด้านธรรมาภิบาลของผู้บริหาร</t>
  </si>
  <si>
    <t>เรื่องที่ร้องเรียนด้านธรรมาภิบาลของผู้บริหาร</t>
  </si>
  <si>
    <t>เรื่องที่ร้องเรียนผ่านกองกฎหมาย</t>
  </si>
  <si>
    <t xml:space="preserve">59. จำนวนโครงการ/กิจกรรมที่สำนักฯ ให้การสนับสนุนแก่ชุมชน </t>
  </si>
  <si>
    <r>
      <t xml:space="preserve">ร้อยละของความสำเร็จในการดำเนินการด้านร่วมมือกับชุมชน เพื่อให้เกิดประโยชน์ สืบสานต่อยอดความยั่งยืนของชุมชน (2.5 9 ตัวชี้วัดแผนยุทธฯ) (เชิงระบบการสนับสนุน เครือข่ายชุมชน ที่ร่วมมือจัดกิจกรรมกับสำนักฯ พิพิธภัณฑ์) </t>
    </r>
    <r>
      <rPr>
        <sz val="14"/>
        <color theme="1"/>
        <rFont val="TH SarabunPSK"/>
        <family val="2"/>
      </rPr>
      <t>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</si>
  <si>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t>64. ร้อยละความสำเร็จของแผนปฏิบัติการระยะยาว (4 ปี) ของสำนักฯ [ตัวชี้วัดใหม่ปีงบ 2563]</t>
  </si>
  <si>
    <t>อื่นๆ</t>
  </si>
  <si>
    <t>จำนวน 
(บาท)</t>
  </si>
  <si>
    <t>แผนยุทธศาสตร์สำนักฯ ระยะ 4 ปี (พ.ศ. 2562 - 2565) ประจำปีงบประมาณ พ.ศ. 2562</t>
  </si>
  <si>
    <t>แผนยุทธศาสตร์สำนักฯ ระยะ 4 ปี (พ.ศ. 2562 - 2565) ประจำปีงบประมาณ พ.ศ. 2563</t>
  </si>
  <si>
    <t>ร้อยละความสำเร็จ</t>
  </si>
  <si>
    <t>ย.1</t>
  </si>
  <si>
    <t>ย.2</t>
  </si>
  <si>
    <t>ย.3</t>
  </si>
  <si>
    <t>เฉลี่ยรวม</t>
  </si>
  <si>
    <t>โครงการพิพิธภัณฑ์เรือนโบราณล้านนามีชีวิต แหล่งเรียนรู้วัฒนธรรมและวิถีชีวิตล้านนาอย่างสร้างสรรค์)</t>
  </si>
  <si>
    <t xml:space="preserve">โครงการพิพิธภัณฑ์มีชีวิต การเรียนรู้วิถีชีวิตวัฒนธรรมล้านนา </t>
  </si>
  <si>
    <t xml:space="preserve">โครงการอบรมหลักสูตรระยะสั้นด้านหัตถศิลป์และวัฒนธรรมล้านนาสร้างสรรค์ </t>
  </si>
  <si>
    <t>27-29 พ.ย. 62</t>
  </si>
  <si>
    <t>โครงการพิพิธภัณฑ์เรือนโบราณล้านนามีชีวิต แหล่งเรียนรู้วัฒนธรรมและวิถีชีวิตล้านนาอย่างสร้างสรรค์</t>
  </si>
  <si>
    <t>ม.ค.  - พ.ย. 63</t>
  </si>
  <si>
    <t>ศรีทะ</t>
  </si>
  <si>
    <t>5. ร้อยละความรู้/ประโยชน์ผู้เข้าชม/ผู้รับบริการได้รับความรู้ประโยชน์จากแผนการปฏิบัติการของสำนักส่งเสริมฯ ด้านการเป็นแหล่งความรู้วิถีชีวิต ศิลปะ วัฒนธรรมและพิพิธภัณฑ์เรือนโบราณล้านนา</t>
  </si>
  <si>
    <t xml:space="preserve">   - กิจกรรมการอบรมความรู้ เสวนาในหัวข้อ “เรือนโบราณล้านนากับการอนุรักษ์” (Traditional Lanna Houses and Preservation)</t>
  </si>
  <si>
    <t xml:space="preserve">   - กิจกรรมการอบรม (workshop) งานไม้ “สล่าทอล์ค” (Artisans Talk) </t>
  </si>
  <si>
    <t xml:space="preserve">   - โครงการพิพิธภัณฑ์มีชีวิต การเรียนรู้วิถีชีวิตวัฒนธรรมล้านนา </t>
  </si>
  <si>
    <t xml:space="preserve">   - โครงการอบรมหลักสูตรระยะสั้นด้านหัตถศิลป์และวัฒนธรรมล้านนาสร้างสรรค์ </t>
  </si>
  <si>
    <t xml:space="preserve">   1) เจิงมือเปล่า</t>
  </si>
  <si>
    <t xml:space="preserve">   2) อาหารล้านนา (แกง)</t>
  </si>
  <si>
    <t xml:space="preserve">   3) อาหารล้านนา (ปิ้ง แอ็บ หลาม)</t>
  </si>
  <si>
    <t xml:space="preserve">   4) อาหารล้านนา (ตำ ยำส้า) แบบออนไลน์</t>
  </si>
  <si>
    <t xml:space="preserve">   5) จักสานใบตาล แบบออนไลน์</t>
  </si>
  <si>
    <t xml:space="preserve">   6) ทำของที่ระลึกจากการเย็บผ้าด้วยมือ</t>
  </si>
  <si>
    <t xml:space="preserve">   7) สานสาดแหย่ง (เสื่อคล้า)</t>
  </si>
  <si>
    <t xml:space="preserve">   8) ทำเทียนในพิธีกรรม</t>
  </si>
  <si>
    <t xml:space="preserve">   9) วาดภาพสีน้ำภูมิทัศน์ และเรือนโบราณล้านนา</t>
  </si>
  <si>
    <t>ชื่อระบบงานที่ปรับปรุงใหม่และมีผลลัพธ์ดีขึ้น</t>
  </si>
  <si>
    <t>ชื่อกระบวนการ</t>
  </si>
  <si>
    <t>โครงการอบรมหลักสูตรระยะสั้น การเขียนอักษรธรรมล้านนาแบบออนไลน์</t>
  </si>
  <si>
    <t>ร้อยละของประสิทธิผลของกระบวนการประชาสัมพันธ์ (ผลลัพธ์ด้านกระบวนการ) [ตัวชี้วัดใหม่ปีงบ 2563] โดยประเมินจาก 1) จำนวนช่องทางการประชาสัมพันธ์ 2) จำนวนคลิปข่าวที่ได้รับเผยแพร่จากเครือข่ายประชาสัมพันธ์สำนักฯ และ 3) จำนวนกิจกรรมประชาสัมพันธ์และการตลาด</t>
  </si>
  <si>
    <t>ยุทธศาสตร์</t>
  </si>
  <si>
    <t>ย.1 เชิงรุก : ขับเคลื่อนพิพิธภัณฑ์เรือนโบราณล้านนาให้เป็นแหล่งเรียนรู้ชั้นนำสู่ล้านนาสร้างสรรค์และมุ่งส่งเสริมอัตลักษณ์ล้านนาเพื่อสร้างสภาพแวดล้อม/บรรยากาศล้านนาร่วมสมัยในรั้ว มช.</t>
  </si>
  <si>
    <t>โครงการ/กิจกรรม
ที่ไม่แล้วเสร็จ</t>
  </si>
  <si>
    <t>โครงการ/กิจกรรม
ที่แล้วเสร็จ</t>
  </si>
  <si>
    <t>โครงการ/กิจกรรม
ทั้งหมด</t>
  </si>
  <si>
    <t>ย.2 ตามพันธกิจ : บริการวิชาการแก่ชุมชนและสังคม เพื่อสร้างประโยชน์แก่ส่วนรวม และทำนุบำรุงศาสนา ส่งเสริม สืบสานประเพณี ศิลปวัฒนธรรม</t>
  </si>
  <si>
    <t>ย.3 สนับสนุน : บริหารจัดการที่มุ่งเน้นหลักธรรมาภิบาล ตามแนวทางปรัชญาเศรษฐกิจพอเพียงเพื่อความยั่งยืน และอนุรักษ์สิ่งแวดล้อม</t>
  </si>
  <si>
    <t>ประเด็น/หัวข้อที่เข้ามามีส่วนร่วม</t>
  </si>
  <si>
    <t>3.9</t>
  </si>
  <si>
    <t>3.11.1</t>
  </si>
  <si>
    <t>3.11.2</t>
  </si>
  <si>
    <t>การเปิดหลักสูตรระยะสั้น</t>
  </si>
  <si>
    <t>จำนวนหลักสูตรระยะสั้น</t>
  </si>
  <si>
    <t>จำนวนครั้งที่จัดหลักสูตรระยะสั้น</t>
  </si>
  <si>
    <t>จำนวนผู้รับบริการเข้าอบรมหลักสูตระยะสั้น</t>
  </si>
  <si>
    <t>3.11.3</t>
  </si>
  <si>
    <t>หลักสูตร</t>
  </si>
  <si>
    <t>3.13</t>
  </si>
  <si>
    <t>ชิ้นงาน</t>
  </si>
  <si>
    <t>ผู้ประกอบการ</t>
  </si>
  <si>
    <t>จำนวนผลิตภัณฑ์ที่มีมูลค่า/คุณค่าเพิ่ม หรือ ผลิตภัณฑ์สร้างสรรค์ที่ได้รับมาตรฐาน</t>
  </si>
  <si>
    <t xml:space="preserve">จำนวนหลักสูตรระยะสั้น/หลักสูตรอบรม/หลักสูตรออนไลน์ จากการรวบรวมองค์ความรู้ภายในมหาวิทยาลัย เพื่อถ่ายทอดองค์ความรู้สู่สังคม ชุมชนและผู้ที่ต้องการแสวงหาความรู้เพื่อการพัฒนาศักยภาพของตนเอง </t>
  </si>
  <si>
    <t>ร้อยละผลสัมฤทธิ์ของโครงการฯ ผ่านพิพิธภัณฑ์ฯ (ประเมินจากตัวชี้วัดผลลัพธ์ ร้อยละของการเล็งเห็นผลงานผ่านพิพิธภัณฑ์ฯ ให้สาธารณชนรู้จักและเห็นคุณค่าและได้ประโยชน์ในการต่อยอด) [ตัวชี้วัดใหม่ปีงบ 2563]</t>
  </si>
  <si>
    <t>แผนงาน/โครงการ/กิจกรรม</t>
  </si>
  <si>
    <t>โครงการกองทุนเอกอัครราชทูตเพื่อการอนุรักษ์ทางวัฒนธรรม กระทรวงการต่างประเทศสหรัฐอเมริกา (AFCP 2019) (Conservation of Traditional Lanna Architecture in Chiang Mai) ระยะที่ 1</t>
  </si>
  <si>
    <t>กระทรวงการต่างประเทศสหรัฐอเมริกา</t>
  </si>
  <si>
    <t>โครงการอนุรักษ์เรือนโบราณล้านนา “เรือนฝาไหลของแม่นายคำเที่ยง”</t>
  </si>
  <si>
    <t>วัดสวนดอก (พระอารามหลวง)</t>
  </si>
  <si>
    <t>โครงการอบรมหลักสูตรระยะสั้นด้านหัตถศิลป์และวัฒนธรรมล้านนาสร้างสรรค์</t>
  </si>
  <si>
    <t>โครงการจัดทำประวัติวัดแช่ช้าง ตำบลแช่ช้าง อำเภอสันกำแพง จังหวัดเชียงใหม่</t>
  </si>
  <si>
    <t>ชุมชนแช่ช้าง ต.แซ่ช้าง อ.สันกำแพง จ.เชียงใหม่</t>
  </si>
  <si>
    <t>โครงการส่งเสริมประเพณีลอยกระทง ประจำปี 2562</t>
  </si>
  <si>
    <t>เทศบาลนครเชียงใหม่</t>
  </si>
  <si>
    <t>บริษัทบุญรอด บริวเวอรี จำกัด</t>
  </si>
  <si>
    <t>1. กลุ่มไทใหญ่พ่อครูส่างคา จางยอด
2. กลุ่มบ้านนาต้นสล่าแดง อาเภอแม่วาง
3. กลุ่มรักษ์ล้านนา(เชียงใหม่)
4. ศูนย์ภูมิปัญญาไทยไตลื อบ้านใบบุญ อาเภอดอยสะเก็ด
5. กลุ่มทากระเบื องดินขอโบราณ บ้านแม่เหียะ
6. ชมรมฮักตัวเมือง
7. มหาวิทยาลัยแม่โจ้
8. ศูนย์มานุษยวิทยาสิรินธร
9. กลุ่มชุมชนที่ร่วมอบรมในกิจกรรมอบรมหลักสูตรระยะสั้นด้านหัตถศิลป์และวัฒนธรรมล้านนาสร้างสรรค์ จำนวน 9 กลุ่ม</t>
  </si>
  <si>
    <t>50. จำนวนโครงการ/กิจกรรม นวัตกรรมสร้างสรรค์ (Creativity) [ตัวชี้วัดใหม่ปีงบ 2563]</t>
  </si>
  <si>
    <t>52. ร้อยละความสำเร็จของแผนปฏิบัติการระยะสั้น รายเดือน รายไตรมาส รายปี ของสำนักฯ [ตัวชี้วัดใหม่ปีงบ 2563]</t>
  </si>
  <si>
    <t>แผนปฏิบัติการ ประจำปีงบประมาณ พ.ศ. 2563 ของสำนักฯ</t>
  </si>
  <si>
    <t>แผนปฏิบัติการ ประจำปีงบประมาณ พ.ศ. 2563 ของสำนักงานสำนัก</t>
  </si>
  <si>
    <t>แผนปฏิบัติการ ประจำปีงบประมาณ พ.ศ. 2563 ของฝ่ายส่งเสริมศิลปวัฒนธรรม</t>
  </si>
  <si>
    <t>53. ร้อยละความสำเร็จ (ประสิทธิผล) ของแผนปฏิบัติการระยะยาว (4 ปี) [ตัวชี้วัดใหม่ปีงบ 2563]</t>
  </si>
  <si>
    <t>6. ร้อยละการรับรู้ของผู้รับบริการที่มีต่อพิพิธภัณฑ์เรือนโบราณล้านนา ด้านการเป็นแหล่งเรียนรู้วิถีชีวิตและวัฒนธรรมล้านนาชั้นนำในระดับชาติ</t>
  </si>
  <si>
    <t>จำนวนเรื่องที่เป็นปัญหาอุปสรรคในการดำเนินการระหว่างผู้ส่งมอบ (Suppliers) กับสำนักฯ เช่น การส่งมอบงานไม่ถูกต้องตาม TOR หรือสัญญาจ้างงาน และผลงาน/ชิ้นงาน ไม่มีคุณภาพและมาตรฐาน</t>
  </si>
  <si>
    <t>โครงการบวชเนกขัมมจาริณี เพื่อถวายเป็นพระราชกุศล เนื่องในโอกาสที่สมเด็จพระนางเจ้าสิริกิติ์ พระบรมราชินีนาถ พระบรมราชชนนีพันปีหลวง ทรงเจริญประชนพรรษา 88 พรรษา ประจำปี 2563</t>
  </si>
  <si>
    <t>การส่งรายงาน</t>
  </si>
  <si>
    <t>ส่งแล้ว</t>
  </si>
  <si>
    <t>ค้างส่ง</t>
  </si>
  <si>
    <r>
      <t>ร้อยละของโครงการบริการวิชาการที่ดำเนินการเสร็จสิ้นภายในระยะเวลาที่กำหนด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</si>
  <si>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ร้อยละผลสัมฤทธิ์ของโครงการบริการวิชาการผ่านพิพิธภัณฑ์ฯ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 xml:space="preserve">] (โดยประเมินจาก </t>
    </r>
    <r>
      <rPr>
        <b/>
        <sz val="14"/>
        <color theme="1"/>
        <rFont val="TH SarabunPSK"/>
        <family val="2"/>
      </rPr>
      <t>ผลผลิต:</t>
    </r>
    <r>
      <rPr>
        <sz val="14"/>
        <color theme="1"/>
        <rFont val="TH SarabunPSK"/>
        <family val="2"/>
      </rPr>
      <t xml:space="preserve"> จำนวนโครงการ/กิจกรรม, จำนวนผู้รับบริการ, ร้อยละความสำเร็จตามระยะเวลาที่กำหนด, ร้อยละความสำเร็จของการใช้จ่ายงบประมาณในโครงการ และ </t>
    </r>
    <r>
      <rPr>
        <b/>
        <sz val="14"/>
        <color theme="1"/>
        <rFont val="TH SarabunPSK"/>
        <family val="2"/>
      </rPr>
      <t>ผลลัพธ์:</t>
    </r>
    <r>
      <rPr>
        <sz val="14"/>
        <color theme="1"/>
        <rFont val="TH SarabunPSK"/>
        <family val="2"/>
      </rPr>
      <t xml:space="preserve"> ร้อยละความสำเร็จตามวัตถุประสงค์ของโครงการ) </t>
    </r>
  </si>
  <si>
    <r>
      <t>ร้อยละของโครงการต่างๆ ที่ดำเนินงานเสร็จสิ้นภายในระยะเวลาที่กำหนด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</si>
  <si>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จำนวนเรื่องที่ผู้รับบริการไม่พึงพอใจในการรับบริการ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</si>
  <si>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ร้อยละความสำเร็จของการดำเนินงานโครงการ/กิจกรรมปรับปรุงหรือพัฒนาภูมิทัศน์และสิ่งแวดล้อมภายในส่วนงาน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</si>
  <si>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ร้อยละความพึงพอใจของบุคลากรต่อสวัสดิการ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</si>
  <si>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จำนวนครั้งของบุคลากรที่ได้รับการพัฒนาหรือเรียนรู้ด้านเทคโนโลยีสารสนเทศ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</si>
  <si>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จำนวนเรื่องร้องเรียนจากผู้รับบริการที่ส่งผลกระทบสูง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 xml:space="preserve">] </t>
    </r>
  </si>
  <si>
    <r>
      <t>ร้อยละของผู้บริหารและบุคลากรที่กระทำผิดวินัยหรือผิดกฎหมายรุนแรง (หรือสร้างความเดือดร้อนต่อชุมชน/สังคม)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</si>
  <si>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การชนะการประกวด/ได้รับรางวัล Museum Thailand Awards ประจำปี (ประเภทแหล่งเรียนรู้วิถีชีวิต ศิลปวัฒนธรรม)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</si>
  <si>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จำนวนเงินรายได้จากการเก็บค่าใช้สถานที่ อาคาร และพิพิธภัณฑ์เรือนโบราณล้านนา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</si>
  <si>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จำนวนเงินรายได้จากการจัดเก็บค่าเข้าชมพิพิธภัณฑ์เรือนโบราณล้านนา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</si>
  <si>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จำนวนเงินทุนจากแหล่งภายนอกจากเสนอโครงการเชิงสร้างสรรค์ นวัตกรรม และการอนุรักษ์วัฒนธรรม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</si>
  <si>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r>
      <t>การได้รับการคัดเลือกเงินทุนรางวัล AFCP จากต่างประเทศ สนับสนุนโครงการการอนุรักษ์วัฒนธรรม ด้านสถาปัตยกรรมของพิพิธภัณฑ์เรือนโบราณล้านนา ของมหาวิทยาลัยเชียงใหม่ได้รับคัดเลือกเป็นอันดับหนึ่งในเอเชียแปซิฟิก เมื่อเดือนกันยายนปี 2019 สำหรับดำเนินงาน ระยะที่ 1 ปี 2019-2020 และระยะที่ 2 ปี 2020-2021 [</t>
    </r>
    <r>
      <rPr>
        <u/>
        <sz val="14"/>
        <color theme="1"/>
        <rFont val="TH SarabunPSK"/>
        <family val="2"/>
      </rPr>
      <t>ตัวชี้วัดใหม่ปีงบ 2563</t>
    </r>
    <r>
      <rPr>
        <sz val="14"/>
        <color theme="1"/>
        <rFont val="TH SarabunPSK"/>
        <family val="2"/>
      </rPr>
      <t>]</t>
    </r>
  </si>
  <si>
    <t>18.75 :
50.00 :
31.25</t>
  </si>
  <si>
    <t>45. ร้อยละของบุคลากรสายสนับสนุนที่ได้รับการพัฒนาทักษะภาษาต่างประเทศ [ตัวชี้วัดใหม่ปีงบ 2563]</t>
  </si>
  <si>
    <t>ได้รับการพัฒนา</t>
  </si>
  <si>
    <t>ไม่ได้รับการพัฒนา</t>
  </si>
  <si>
    <r>
      <t>ร้อยละความสำเร็จ (ประสิทธิผล) ของแผนปฏิบัติการระยะยาว (4 ปี)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</si>
  <si>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ร้อยละความสำเร็จของแผนปฏิบัติการระยะสั้น รายเดือน รายไตรมาส รายปี ของสำนักฯ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</si>
  <si>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ร้อยละของผู้เข้ารับการอบรมหลักสูตรระยะสั้นที่เคยได้รับบริการมาแล้ว (มาใช้บริการซ้ำ)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</si>
  <si>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ร้อยละความพึงพอใจของลูกค้าต่อการเข้าใช้บริการพิพิธภัณฑ์เรือนโบราณล้านนา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</si>
  <si>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จำนวนเรื่องที่เป็นปัญหาอุปสรรคในการดำเนินการระหว่างผู้ส่งมอบ (Suppliers) กับสำนักฯ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 เช่น 1) การส่งมอบงานไม่ถูกต้องตาม TOR หรือสัญญาจ้างงาน และ 2) ผลงาน/ชิ้นงาน ไม่มีคุณภาพและมาตรฐาน "</t>
    </r>
  </si>
  <si>
    <r>
      <t>ร้อยละความสำเร็จในการดำเนินงานปรับปรุงการดำเนินงานโดยใช้เครื่องมือ KM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</si>
  <si>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ร้อยละประสิทธิผลของสื่อประชาสัมพันธ์ต่างๆ (Visibility การรู้จักองค์กร ภาพลักษณ์องค์กร การสื่อสารองค์กร และ Marketing การสื่อสารการตลาด) ต่อกิจกรรมและความรู้ในพิพิธภัณฑ์เรือนโบราณล้านนา มช. (ส่งเสริมความผูกพันของผู้รับบริการ)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</si>
  <si>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ร้อยละผลสัมฤทธิ์ของโครงการฯ ผ่านพิพิธภัณฑ์ฯ ประเมินจากตัวชี้วัดผลลัพธิ์ ร้อยละของการเล็งเห็นผลงานผ่านพิพิธภัณฑ์ฯ ให้สาธารณชนรู้จักและเห็นคุณค่าและได้ประโยชน์ในการต่อยอด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</si>
  <si>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ร้อยละของประสิทธิผลของกระบวนการประชาสัมพันธ์ (ผลลัพธ์ด้านกระบวนการ)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 (โดยประเมินจาก 1) จำนวนช่องทางการประชาสัมพันธ์ 2) จำนวนคลิปข่าวที่ได้รับเผยแพร่จากเครือข่ายประชาสัมพันธ์สำนักฯ และ 3) จำนวนกิจกรรมประชาสัมพันธ์และการตลาด"</t>
    </r>
  </si>
  <si>
    <r>
      <t>ระยะเวลาในการทำงานที่ลดลง (ในกระบวนการหลักหรือกระบวนการให้บริการต่างๆ)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</si>
  <si>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จำนวนของระบบงานที่ปรับปรุงใหม่และมีผลลัพธ์ดีขึ้น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</si>
  <si>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จำนวนหน่วยไฟฟ้าที่ประหยัดได้ (เทียบกับปีที่ผ่านมา)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>]</t>
    </r>
  </si>
  <si>
    <r>
      <t>ร้อยละการรับรู้ของผู้รับบริการที่มีต่อพิพิธภัณฑ์เรือนโบราณล้านนา ด้านการเป็นแหล่งเรียนรู้วิถีชีวิตและวัฒนธรรมล้านนาชั้นนำในระดับชาติ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 xml:space="preserve">] </t>
    </r>
  </si>
  <si>
    <r>
      <t>จำนวนผู้ใช้ประโยชน์จากฐานข้อมูลองค์ความรู้  [</t>
    </r>
    <r>
      <rPr>
        <u/>
        <sz val="14"/>
        <color rgb="FFFF0000"/>
        <rFont val="TH SarabunPSK"/>
        <family val="2"/>
      </rPr>
      <t>ตัวชี้วัดใหม่ปีงบ 2563</t>
    </r>
    <r>
      <rPr>
        <sz val="14"/>
        <color rgb="FFFF0000"/>
        <rFont val="TH SarabunPSK"/>
        <family val="2"/>
      </rPr>
      <t xml:space="preserve">]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</si>
</sst>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0.000"/>
  </numFmts>
  <fonts count="20">
    <font>
      <sz val="10"/>
      <color theme="1"/>
      <name val="Open Sans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Open Sans"/>
      <family val="2"/>
      <charset val="222"/>
    </font>
    <font>
      <u/>
      <sz val="10"/>
      <color theme="10"/>
      <name val="Open Sans"/>
      <family val="2"/>
      <charset val="222"/>
    </font>
    <font>
      <sz val="14"/>
      <name val="Cordia New"/>
      <family val="2"/>
    </font>
    <font>
      <sz val="12"/>
      <color theme="1"/>
      <name val="Tahoma"/>
      <family val="2"/>
      <scheme val="minor"/>
    </font>
    <font>
      <u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i/>
      <sz val="14"/>
      <color theme="1"/>
      <name val="TH SarabunPSK"/>
      <family val="2"/>
    </font>
    <font>
      <sz val="14"/>
      <color rgb="FFFF0000"/>
      <name val="TH SarabunPSK"/>
      <family val="2"/>
    </font>
    <font>
      <u/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bgColor theme="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</cellStyleXfs>
  <cellXfs count="410">
    <xf numFmtId="0" fontId="0" fillId="0" borderId="0" xfId="0"/>
    <xf numFmtId="0" fontId="7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5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3" fontId="7" fillId="10" borderId="1" xfId="0" applyNumberFormat="1" applyFont="1" applyFill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12" fillId="0" borderId="0" xfId="2" applyFont="1" applyFill="1" applyAlignment="1">
      <alignment horizontal="center" vertical="top"/>
    </xf>
    <xf numFmtId="4" fontId="7" fillId="11" borderId="1" xfId="0" applyNumberFormat="1" applyFont="1" applyFill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horizontal="center" vertical="top" wrapText="1"/>
    </xf>
    <xf numFmtId="49" fontId="12" fillId="0" borderId="1" xfId="2" applyNumberFormat="1" applyFont="1" applyBorder="1" applyAlignment="1">
      <alignment horizontal="center" vertical="top" wrapText="1"/>
    </xf>
    <xf numFmtId="0" fontId="12" fillId="0" borderId="0" xfId="2" applyFont="1" applyAlignment="1">
      <alignment horizontal="center" vertical="top"/>
    </xf>
    <xf numFmtId="0" fontId="7" fillId="10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4" fontId="7" fillId="4" borderId="1" xfId="1" applyNumberFormat="1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>
      <alignment horizontal="center" vertical="top" wrapText="1"/>
    </xf>
    <xf numFmtId="187" fontId="7" fillId="0" borderId="1" xfId="1" applyNumberFormat="1" applyFont="1" applyBorder="1" applyAlignment="1">
      <alignment horizontal="center" vertical="top" wrapText="1"/>
    </xf>
    <xf numFmtId="43" fontId="7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49" fontId="13" fillId="12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top" wrapText="1"/>
    </xf>
    <xf numFmtId="0" fontId="13" fillId="13" borderId="1" xfId="0" applyFont="1" applyFill="1" applyBorder="1" applyAlignment="1">
      <alignment vertical="top" wrapText="1"/>
    </xf>
    <xf numFmtId="188" fontId="14" fillId="13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88" fontId="14" fillId="0" borderId="1" xfId="0" applyNumberFormat="1" applyFont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188" fontId="14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/>
    </xf>
    <xf numFmtId="0" fontId="13" fillId="13" borderId="7" xfId="0" applyFont="1" applyFill="1" applyBorder="1" applyAlignment="1">
      <alignment vertical="top" wrapText="1"/>
    </xf>
    <xf numFmtId="188" fontId="14" fillId="13" borderId="6" xfId="0" applyNumberFormat="1" applyFont="1" applyFill="1" applyBorder="1" applyAlignment="1">
      <alignment horizontal="center" vertical="top" wrapText="1"/>
    </xf>
    <xf numFmtId="49" fontId="13" fillId="5" borderId="1" xfId="0" applyNumberFormat="1" applyFont="1" applyFill="1" applyBorder="1" applyAlignment="1">
      <alignment horizontal="center" vertical="top" wrapText="1"/>
    </xf>
    <xf numFmtId="188" fontId="13" fillId="5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188" fontId="7" fillId="0" borderId="1" xfId="1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/>
    </xf>
    <xf numFmtId="49" fontId="4" fillId="4" borderId="8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left" vertical="top" wrapText="1"/>
    </xf>
    <xf numFmtId="49" fontId="4" fillId="4" borderId="7" xfId="0" applyNumberFormat="1" applyFont="1" applyFill="1" applyBorder="1" applyAlignment="1">
      <alignment horizontal="left" vertical="top" wrapText="1" indent="1"/>
    </xf>
    <xf numFmtId="0" fontId="7" fillId="0" borderId="7" xfId="0" applyFont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left" vertical="top" wrapText="1" indent="1"/>
    </xf>
    <xf numFmtId="43" fontId="7" fillId="0" borderId="7" xfId="0" applyNumberFormat="1" applyFont="1" applyBorder="1" applyAlignment="1">
      <alignment horizontal="center" vertical="top"/>
    </xf>
    <xf numFmtId="43" fontId="7" fillId="0" borderId="2" xfId="0" applyNumberFormat="1" applyFont="1" applyBorder="1" applyAlignment="1">
      <alignment horizontal="center" vertical="top"/>
    </xf>
    <xf numFmtId="43" fontId="6" fillId="5" borderId="1" xfId="0" applyNumberFormat="1" applyFont="1" applyFill="1" applyBorder="1" applyAlignment="1">
      <alignment horizontal="center" vertical="top"/>
    </xf>
    <xf numFmtId="43" fontId="6" fillId="0" borderId="1" xfId="0" applyNumberFormat="1" applyFont="1" applyBorder="1" applyAlignment="1">
      <alignment horizontal="center" vertical="top"/>
    </xf>
    <xf numFmtId="187" fontId="7" fillId="0" borderId="7" xfId="0" applyNumberFormat="1" applyFont="1" applyBorder="1" applyAlignment="1">
      <alignment horizontal="center" vertical="top"/>
    </xf>
    <xf numFmtId="43" fontId="6" fillId="0" borderId="6" xfId="0" applyNumberFormat="1" applyFont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left" vertical="top" wrapText="1"/>
    </xf>
    <xf numFmtId="43" fontId="7" fillId="0" borderId="1" xfId="0" applyNumberFormat="1" applyFont="1" applyBorder="1" applyAlignment="1">
      <alignment horizontal="center" vertical="top" wrapText="1"/>
    </xf>
    <xf numFmtId="43" fontId="7" fillId="0" borderId="7" xfId="0" applyNumberFormat="1" applyFont="1" applyBorder="1" applyAlignment="1">
      <alignment horizontal="right" vertical="top"/>
    </xf>
    <xf numFmtId="43" fontId="7" fillId="0" borderId="2" xfId="0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center" vertical="top"/>
    </xf>
    <xf numFmtId="49" fontId="6" fillId="4" borderId="6" xfId="0" applyNumberFormat="1" applyFont="1" applyFill="1" applyBorder="1" applyAlignment="1">
      <alignment horizontal="left" vertical="top" wrapText="1"/>
    </xf>
    <xf numFmtId="187" fontId="7" fillId="0" borderId="2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49" fontId="4" fillId="4" borderId="5" xfId="0" applyNumberFormat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left" vertical="top" indent="1"/>
    </xf>
    <xf numFmtId="49" fontId="4" fillId="4" borderId="10" xfId="0" applyNumberFormat="1" applyFont="1" applyFill="1" applyBorder="1" applyAlignment="1">
      <alignment horizontal="left" vertical="top" wrapText="1" indent="1"/>
    </xf>
    <xf numFmtId="49" fontId="4" fillId="4" borderId="8" xfId="0" applyNumberFormat="1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5" borderId="5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7" fillId="0" borderId="1" xfId="0" applyFont="1" applyBorder="1"/>
    <xf numFmtId="49" fontId="3" fillId="4" borderId="6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/>
    <xf numFmtId="0" fontId="7" fillId="0" borderId="5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4" fontId="7" fillId="0" borderId="1" xfId="0" applyNumberFormat="1" applyFont="1" applyBorder="1" applyAlignment="1">
      <alignment horizontal="center" vertical="top" wrapText="1"/>
    </xf>
    <xf numFmtId="4" fontId="6" fillId="5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right" vertical="top" wrapText="1"/>
    </xf>
    <xf numFmtId="0" fontId="6" fillId="5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 vertical="top" wrapText="1"/>
    </xf>
    <xf numFmtId="3" fontId="6" fillId="5" borderId="5" xfId="0" applyNumberFormat="1" applyFont="1" applyFill="1" applyBorder="1" applyAlignment="1">
      <alignment horizontal="center" vertical="top" wrapText="1"/>
    </xf>
    <xf numFmtId="4" fontId="6" fillId="5" borderId="1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vertical="top"/>
    </xf>
    <xf numFmtId="0" fontId="7" fillId="4" borderId="4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1" fontId="7" fillId="4" borderId="1" xfId="0" applyNumberFormat="1" applyFont="1" applyFill="1" applyBorder="1" applyAlignment="1">
      <alignment horizontal="center" vertical="top" wrapText="1"/>
    </xf>
    <xf numFmtId="1" fontId="6" fillId="5" borderId="1" xfId="0" applyNumberFormat="1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top"/>
    </xf>
    <xf numFmtId="2" fontId="6" fillId="5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2" fontId="7" fillId="5" borderId="1" xfId="0" applyNumberFormat="1" applyFont="1" applyFill="1" applyBorder="1" applyAlignment="1">
      <alignment horizontal="center"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49" fontId="4" fillId="4" borderId="1" xfId="0" applyNumberFormat="1" applyFont="1" applyFill="1" applyBorder="1" applyAlignment="1">
      <alignment horizontal="left" vertical="top" wrapText="1" indent="1"/>
    </xf>
    <xf numFmtId="49" fontId="4" fillId="4" borderId="1" xfId="0" applyNumberFormat="1" applyFont="1" applyFill="1" applyBorder="1" applyAlignment="1">
      <alignment horizontal="left" vertical="top" indent="1"/>
    </xf>
    <xf numFmtId="0" fontId="6" fillId="5" borderId="1" xfId="0" applyFont="1" applyFill="1" applyBorder="1" applyAlignment="1">
      <alignment horizontal="center"/>
    </xf>
    <xf numFmtId="4" fontId="7" fillId="4" borderId="1" xfId="1" applyNumberFormat="1" applyFont="1" applyFill="1" applyBorder="1" applyAlignment="1">
      <alignment horizontal="right" vertical="top" wrapText="1"/>
    </xf>
    <xf numFmtId="4" fontId="6" fillId="5" borderId="1" xfId="1" applyNumberFormat="1" applyFont="1" applyFill="1" applyBorder="1" applyAlignment="1">
      <alignment horizontal="right" vertical="top" wrapText="1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1" applyNumberFormat="1" applyFont="1" applyFill="1" applyBorder="1" applyAlignment="1">
      <alignment horizontal="left" vertical="top" wrapText="1"/>
    </xf>
    <xf numFmtId="0" fontId="7" fillId="4" borderId="1" xfId="1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49" fontId="13" fillId="5" borderId="1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top"/>
    </xf>
    <xf numFmtId="49" fontId="13" fillId="5" borderId="5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6" fillId="5" borderId="1" xfId="0" applyNumberFormat="1" applyFont="1" applyFill="1" applyBorder="1" applyAlignment="1">
      <alignment horizontal="center" vertical="top" wrapText="1"/>
    </xf>
    <xf numFmtId="49" fontId="7" fillId="0" borderId="1" xfId="2" applyNumberFormat="1" applyFont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left" vertical="top" wrapText="1"/>
    </xf>
    <xf numFmtId="49" fontId="7" fillId="0" borderId="1" xfId="6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4" fillId="0" borderId="1" xfId="2" applyFont="1" applyBorder="1" applyAlignment="1">
      <alignment horizontal="center" vertical="top"/>
    </xf>
    <xf numFmtId="0" fontId="7" fillId="4" borderId="1" xfId="6" applyFont="1" applyFill="1" applyBorder="1" applyAlignment="1">
      <alignment vertical="top" wrapText="1"/>
    </xf>
    <xf numFmtId="0" fontId="16" fillId="4" borderId="1" xfId="6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left" vertical="top"/>
    </xf>
    <xf numFmtId="3" fontId="6" fillId="6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8" borderId="6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5" borderId="5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43" fontId="7" fillId="0" borderId="0" xfId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3" fontId="7" fillId="0" borderId="1" xfId="1" applyFont="1" applyBorder="1" applyAlignment="1">
      <alignment horizontal="right"/>
    </xf>
    <xf numFmtId="4" fontId="7" fillId="4" borderId="1" xfId="0" applyNumberFormat="1" applyFont="1" applyFill="1" applyBorder="1" applyAlignment="1">
      <alignment horizontal="right" vertical="top" wrapText="1"/>
    </xf>
    <xf numFmtId="4" fontId="6" fillId="5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Border="1"/>
    <xf numFmtId="189" fontId="7" fillId="0" borderId="1" xfId="0" applyNumberFormat="1" applyFont="1" applyBorder="1"/>
    <xf numFmtId="189" fontId="7" fillId="5" borderId="1" xfId="0" applyNumberFormat="1" applyFont="1" applyFill="1" applyBorder="1"/>
    <xf numFmtId="43" fontId="7" fillId="5" borderId="1" xfId="1" applyFont="1" applyFill="1" applyBorder="1" applyAlignment="1">
      <alignment horizontal="center" vertical="top" wrapText="1"/>
    </xf>
    <xf numFmtId="43" fontId="7" fillId="0" borderId="0" xfId="1" applyFont="1"/>
    <xf numFmtId="49" fontId="13" fillId="3" borderId="5" xfId="0" applyNumberFormat="1" applyFont="1" applyFill="1" applyBorder="1" applyAlignment="1">
      <alignment horizontal="center" vertical="top" wrapText="1"/>
    </xf>
    <xf numFmtId="49" fontId="13" fillId="3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top"/>
    </xf>
    <xf numFmtId="49" fontId="14" fillId="4" borderId="15" xfId="0" applyNumberFormat="1" applyFont="1" applyFill="1" applyBorder="1" applyAlignment="1">
      <alignment horizontal="left" vertical="top" wrapText="1"/>
    </xf>
    <xf numFmtId="41" fontId="14" fillId="4" borderId="15" xfId="0" applyNumberFormat="1" applyFont="1" applyFill="1" applyBorder="1" applyAlignment="1">
      <alignment horizontal="left" vertical="top" wrapText="1"/>
    </xf>
    <xf numFmtId="41" fontId="13" fillId="2" borderId="15" xfId="1" applyNumberFormat="1" applyFont="1" applyFill="1" applyBorder="1" applyAlignment="1">
      <alignment horizontal="right" vertical="top" wrapText="1"/>
    </xf>
    <xf numFmtId="0" fontId="14" fillId="4" borderId="0" xfId="0" applyFont="1" applyFill="1" applyAlignment="1">
      <alignment vertical="top"/>
    </xf>
    <xf numFmtId="49" fontId="14" fillId="4" borderId="16" xfId="0" applyNumberFormat="1" applyFont="1" applyFill="1" applyBorder="1" applyAlignment="1">
      <alignment horizontal="left" vertical="top" wrapText="1"/>
    </xf>
    <xf numFmtId="41" fontId="14" fillId="4" borderId="16" xfId="0" applyNumberFormat="1" applyFont="1" applyFill="1" applyBorder="1" applyAlignment="1">
      <alignment horizontal="left" vertical="top" wrapText="1"/>
    </xf>
    <xf numFmtId="41" fontId="13" fillId="2" borderId="16" xfId="1" applyNumberFormat="1" applyFont="1" applyFill="1" applyBorder="1" applyAlignment="1">
      <alignment horizontal="right" vertical="top" wrapText="1"/>
    </xf>
    <xf numFmtId="0" fontId="14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41" fontId="14" fillId="11" borderId="16" xfId="0" applyNumberFormat="1" applyFont="1" applyFill="1" applyBorder="1" applyAlignment="1">
      <alignment horizontal="left" vertical="top" wrapText="1"/>
    </xf>
    <xf numFmtId="41" fontId="13" fillId="14" borderId="16" xfId="1" applyNumberFormat="1" applyFont="1" applyFill="1" applyBorder="1" applyAlignment="1">
      <alignment horizontal="right" vertical="top" wrapText="1"/>
    </xf>
    <xf numFmtId="0" fontId="13" fillId="4" borderId="0" xfId="0" applyFont="1" applyFill="1" applyAlignment="1">
      <alignment vertical="top"/>
    </xf>
    <xf numFmtId="49" fontId="14" fillId="4" borderId="17" xfId="0" applyNumberFormat="1" applyFont="1" applyFill="1" applyBorder="1" applyAlignment="1">
      <alignment horizontal="left" vertical="top" wrapText="1"/>
    </xf>
    <xf numFmtId="41" fontId="14" fillId="4" borderId="17" xfId="0" applyNumberFormat="1" applyFont="1" applyFill="1" applyBorder="1" applyAlignment="1">
      <alignment horizontal="left" vertical="top" wrapText="1"/>
    </xf>
    <xf numFmtId="41" fontId="13" fillId="2" borderId="17" xfId="1" applyNumberFormat="1" applyFont="1" applyFill="1" applyBorder="1" applyAlignment="1">
      <alignment horizontal="right" vertical="top" wrapText="1"/>
    </xf>
    <xf numFmtId="41" fontId="13" fillId="5" borderId="1" xfId="0" applyNumberFormat="1" applyFont="1" applyFill="1" applyBorder="1" applyAlignment="1">
      <alignment horizontal="center" vertical="top"/>
    </xf>
    <xf numFmtId="49" fontId="13" fillId="3" borderId="9" xfId="0" applyNumberFormat="1" applyFont="1" applyFill="1" applyBorder="1" applyAlignment="1">
      <alignment horizontal="center" vertical="center" wrapText="1"/>
    </xf>
    <xf numFmtId="4" fontId="14" fillId="4" borderId="15" xfId="0" applyNumberFormat="1" applyFont="1" applyFill="1" applyBorder="1" applyAlignment="1">
      <alignment horizontal="right" vertical="top" wrapText="1"/>
    </xf>
    <xf numFmtId="4" fontId="14" fillId="4" borderId="16" xfId="0" applyNumberFormat="1" applyFont="1" applyFill="1" applyBorder="1" applyAlignment="1">
      <alignment horizontal="right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4" fontId="14" fillId="4" borderId="17" xfId="0" applyNumberFormat="1" applyFont="1" applyFill="1" applyBorder="1" applyAlignment="1">
      <alignment horizontal="right" vertical="top" wrapText="1"/>
    </xf>
    <xf numFmtId="4" fontId="13" fillId="5" borderId="1" xfId="0" applyNumberFormat="1" applyFont="1" applyFill="1" applyBorder="1" applyAlignment="1">
      <alignment horizontal="right" vertical="top"/>
    </xf>
    <xf numFmtId="3" fontId="14" fillId="4" borderId="15" xfId="0" applyNumberFormat="1" applyFont="1" applyFill="1" applyBorder="1" applyAlignment="1">
      <alignment horizontal="right" vertical="top" wrapText="1"/>
    </xf>
    <xf numFmtId="3" fontId="13" fillId="5" borderId="1" xfId="0" applyNumberFormat="1" applyFont="1" applyFill="1" applyBorder="1" applyAlignment="1">
      <alignment horizontal="right" vertical="top"/>
    </xf>
    <xf numFmtId="3" fontId="14" fillId="4" borderId="16" xfId="0" applyNumberFormat="1" applyFont="1" applyFill="1" applyBorder="1" applyAlignment="1">
      <alignment horizontal="right" vertical="top" wrapText="1"/>
    </xf>
    <xf numFmtId="3" fontId="14" fillId="4" borderId="17" xfId="0" applyNumberFormat="1" applyFont="1" applyFill="1" applyBorder="1" applyAlignment="1">
      <alignment horizontal="right" vertical="top" wrapText="1"/>
    </xf>
    <xf numFmtId="3" fontId="14" fillId="0" borderId="16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top"/>
    </xf>
    <xf numFmtId="43" fontId="7" fillId="0" borderId="1" xfId="1" applyNumberFormat="1" applyFont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right" vertical="top" wrapText="1"/>
    </xf>
    <xf numFmtId="2" fontId="7" fillId="0" borderId="6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6" fillId="5" borderId="1" xfId="0" applyNumberFormat="1" applyFont="1" applyFill="1" applyBorder="1"/>
    <xf numFmtId="49" fontId="1" fillId="4" borderId="6" xfId="0" applyNumberFormat="1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top" wrapText="1"/>
    </xf>
    <xf numFmtId="2" fontId="7" fillId="4" borderId="6" xfId="0" applyNumberFormat="1" applyFont="1" applyFill="1" applyBorder="1" applyAlignment="1">
      <alignment horizontal="right" vertical="top"/>
    </xf>
    <xf numFmtId="49" fontId="1" fillId="4" borderId="6" xfId="0" applyNumberFormat="1" applyFont="1" applyFill="1" applyBorder="1" applyAlignment="1">
      <alignment horizontal="righ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vertical="top" wrapText="1"/>
    </xf>
    <xf numFmtId="49" fontId="1" fillId="4" borderId="7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righ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6" fillId="5" borderId="1" xfId="0" applyNumberFormat="1" applyFont="1" applyFill="1" applyBorder="1" applyAlignment="1">
      <alignment horizontal="right" vertical="top" wrapText="1"/>
    </xf>
    <xf numFmtId="3" fontId="3" fillId="4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3" fontId="6" fillId="5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/>
    <xf numFmtId="3" fontId="7" fillId="4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/>
    </xf>
    <xf numFmtId="2" fontId="6" fillId="5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/>
    </xf>
    <xf numFmtId="4" fontId="6" fillId="6" borderId="1" xfId="0" applyNumberFormat="1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6" fillId="8" borderId="1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49" fontId="6" fillId="5" borderId="3" xfId="0" applyNumberFormat="1" applyFont="1" applyFill="1" applyBorder="1" applyAlignment="1">
      <alignment horizontal="center" vertical="top" wrapText="1"/>
    </xf>
    <xf numFmtId="49" fontId="6" fillId="5" borderId="5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/>
    <xf numFmtId="0" fontId="6" fillId="0" borderId="0" xfId="0" applyFont="1"/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/>
    <xf numFmtId="0" fontId="7" fillId="0" borderId="1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 applyAlignment="1">
      <alignment vertical="top" wrapText="1"/>
    </xf>
    <xf numFmtId="49" fontId="7" fillId="0" borderId="6" xfId="6" applyNumberFormat="1" applyFont="1" applyBorder="1" applyAlignment="1">
      <alignment horizontal="center" vertical="top" wrapText="1"/>
    </xf>
    <xf numFmtId="49" fontId="7" fillId="0" borderId="7" xfId="6" applyNumberFormat="1" applyFont="1" applyBorder="1" applyAlignment="1">
      <alignment horizontal="center" vertical="top" wrapText="1"/>
    </xf>
    <xf numFmtId="49" fontId="7" fillId="0" borderId="2" xfId="6" applyNumberFormat="1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/>
    </xf>
    <xf numFmtId="0" fontId="14" fillId="0" borderId="7" xfId="2" applyFont="1" applyBorder="1" applyAlignment="1">
      <alignment horizontal="center" vertical="top"/>
    </xf>
    <xf numFmtId="0" fontId="14" fillId="0" borderId="2" xfId="2" applyFont="1" applyBorder="1" applyAlignment="1">
      <alignment horizontal="center" vertical="top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7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top" wrapText="1"/>
    </xf>
    <xf numFmtId="4" fontId="17" fillId="4" borderId="1" xfId="0" applyNumberFormat="1" applyFont="1" applyFill="1" applyBorder="1" applyAlignment="1">
      <alignment horizontal="center" vertical="top" wrapText="1"/>
    </xf>
    <xf numFmtId="49" fontId="7" fillId="10" borderId="1" xfId="0" applyNumberFormat="1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left" vertical="top" wrapText="1"/>
    </xf>
    <xf numFmtId="3" fontId="7" fillId="10" borderId="1" xfId="1" applyNumberFormat="1" applyFont="1" applyFill="1" applyBorder="1" applyAlignment="1">
      <alignment horizontal="center" vertical="top" wrapText="1"/>
    </xf>
    <xf numFmtId="49" fontId="12" fillId="0" borderId="0" xfId="2" applyNumberFormat="1" applyFont="1" applyAlignment="1">
      <alignment horizontal="center" vertical="top"/>
    </xf>
    <xf numFmtId="2" fontId="7" fillId="7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49" fontId="18" fillId="0" borderId="1" xfId="2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10" borderId="1" xfId="0" applyFont="1" applyFill="1" applyBorder="1" applyAlignment="1">
      <alignment horizontal="center" vertical="top" wrapText="1"/>
    </xf>
    <xf numFmtId="0" fontId="17" fillId="11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3" fontId="17" fillId="10" borderId="1" xfId="0" applyNumberFormat="1" applyFont="1" applyFill="1" applyBorder="1" applyAlignment="1">
      <alignment horizontal="center" vertical="top" wrapText="1"/>
    </xf>
    <xf numFmtId="4" fontId="17" fillId="11" borderId="1" xfId="0" applyNumberFormat="1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6" fillId="10" borderId="1" xfId="0" applyFont="1" applyFill="1" applyBorder="1" applyAlignment="1">
      <alignment horizontal="left" vertical="top" wrapText="1"/>
    </xf>
    <xf numFmtId="49" fontId="6" fillId="5" borderId="18" xfId="0" applyNumberFormat="1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9" fontId="6" fillId="8" borderId="6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0" fontId="6" fillId="5" borderId="19" xfId="0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center" vertical="top" wrapText="1"/>
    </xf>
    <xf numFmtId="0" fontId="6" fillId="5" borderId="19" xfId="0" applyFont="1" applyFill="1" applyBorder="1" applyAlignment="1">
      <alignment horizontal="center" vertical="top" wrapText="1"/>
    </xf>
    <xf numFmtId="49" fontId="18" fillId="0" borderId="6" xfId="2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 vertical="top" wrapText="1"/>
    </xf>
    <xf numFmtId="3" fontId="17" fillId="10" borderId="6" xfId="0" applyNumberFormat="1" applyFont="1" applyFill="1" applyBorder="1" applyAlignment="1">
      <alignment horizontal="center" vertical="top" wrapText="1"/>
    </xf>
    <xf numFmtId="4" fontId="17" fillId="11" borderId="6" xfId="0" applyNumberFormat="1" applyFont="1" applyFill="1" applyBorder="1" applyAlignment="1">
      <alignment horizontal="center" vertical="top" wrapText="1"/>
    </xf>
    <xf numFmtId="3" fontId="17" fillId="4" borderId="6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4" fontId="17" fillId="4" borderId="6" xfId="0" applyNumberFormat="1" applyFont="1" applyFill="1" applyBorder="1" applyAlignment="1">
      <alignment horizontal="center" vertical="top" wrapText="1"/>
    </xf>
    <xf numFmtId="49" fontId="12" fillId="0" borderId="6" xfId="2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3" fontId="7" fillId="10" borderId="6" xfId="0" applyNumberFormat="1" applyFont="1" applyFill="1" applyBorder="1" applyAlignment="1">
      <alignment horizontal="center" vertical="top" wrapText="1"/>
    </xf>
    <xf numFmtId="4" fontId="7" fillId="11" borderId="6" xfId="0" applyNumberFormat="1" applyFont="1" applyFill="1" applyBorder="1" applyAlignment="1">
      <alignment horizontal="center" vertical="top" wrapText="1"/>
    </xf>
    <xf numFmtId="3" fontId="7" fillId="4" borderId="6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vertical="top" wrapText="1"/>
    </xf>
    <xf numFmtId="0" fontId="7" fillId="11" borderId="6" xfId="0" applyFont="1" applyFill="1" applyBorder="1" applyAlignment="1">
      <alignment horizontal="center" vertical="top" wrapText="1"/>
    </xf>
    <xf numFmtId="4" fontId="7" fillId="4" borderId="6" xfId="0" applyNumberFormat="1" applyFont="1" applyFill="1" applyBorder="1" applyAlignment="1">
      <alignment horizontal="center" vertical="top" wrapText="1"/>
    </xf>
  </cellXfs>
  <cellStyles count="7">
    <cellStyle name="Hyperlink" xfId="2" builtinId="8"/>
    <cellStyle name="Normal 2 2" xfId="6" xr:uid="{00000000-0005-0000-0000-000001000000}"/>
    <cellStyle name="เครื่องหมายจุลภาค 2" xfId="4" xr:uid="{00000000-0005-0000-0000-000003000000}"/>
    <cellStyle name="เครื่องหมายจุลภาค 3" xfId="5" xr:uid="{00000000-0005-0000-0000-000004000000}"/>
    <cellStyle name="จุลภาค" xfId="1" builtinId="3"/>
    <cellStyle name="ปกติ" xfId="0" builtinId="0"/>
    <cellStyle name="ปกติ 2" xfId="3" xr:uid="{00000000-0005-0000-0000-000006000000}"/>
  </cellStyles>
  <dxfs count="0"/>
  <tableStyles count="0" defaultTableStyle="TableStyleMedium2" defaultPivotStyle="PivotStyleLight16"/>
  <colors>
    <mruColors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calcChain" Target="calcChain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766A-007A-4856-86A7-52874F1A5556}">
  <sheetPr>
    <tabColor rgb="FFFFFF00"/>
    <pageSetUpPr fitToPage="1"/>
  </sheetPr>
  <dimension ref="A1:U110"/>
  <sheetViews>
    <sheetView showGridLines="0" zoomScale="85" zoomScaleNormal="85" workbookViewId="0">
      <pane ySplit="4" topLeftCell="A62" activePane="bottomLeft" state="frozen"/>
      <selection pane="bottomLeft" activeCell="K73" sqref="K73"/>
    </sheetView>
    <sheetView tabSelected="1" topLeftCell="A105" zoomScaleNormal="100" workbookViewId="1">
      <selection activeCell="R116" sqref="R116"/>
    </sheetView>
  </sheetViews>
  <sheetFormatPr defaultRowHeight="18.75"/>
  <cols>
    <col min="1" max="1" width="7" style="19" customWidth="1"/>
    <col min="2" max="2" width="12.7109375" style="20" customWidth="1"/>
    <col min="3" max="3" width="40.7109375" style="21" customWidth="1"/>
    <col min="4" max="4" width="13.85546875" style="22" customWidth="1"/>
    <col min="5" max="13" width="10" style="22" hidden="1" customWidth="1"/>
    <col min="14" max="14" width="11.7109375" style="22" bestFit="1" customWidth="1"/>
    <col min="15" max="16" width="10" style="22" hidden="1" customWidth="1"/>
    <col min="17" max="17" width="15.7109375" style="22" customWidth="1"/>
    <col min="18" max="18" width="15.42578125" style="22" bestFit="1" customWidth="1"/>
    <col min="19" max="19" width="6.140625" style="22" customWidth="1"/>
    <col min="20" max="20" width="5.85546875" style="22" bestFit="1" customWidth="1"/>
    <col min="21" max="21" width="5.85546875" style="177" bestFit="1" customWidth="1"/>
    <col min="22" max="16384" width="9.140625" style="14"/>
  </cols>
  <sheetData>
    <row r="1" spans="1:21">
      <c r="A1" s="273" t="s">
        <v>304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>
      <c r="A2" s="273" t="s">
        <v>141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18.75" customHeight="1">
      <c r="A3" s="274" t="s">
        <v>0</v>
      </c>
      <c r="B3" s="275" t="s">
        <v>250</v>
      </c>
      <c r="C3" s="275" t="s">
        <v>251</v>
      </c>
      <c r="D3" s="276" t="s">
        <v>1</v>
      </c>
      <c r="E3" s="277" t="s">
        <v>2</v>
      </c>
      <c r="F3" s="278"/>
      <c r="G3" s="278"/>
      <c r="H3" s="278"/>
      <c r="I3" s="279"/>
      <c r="J3" s="277" t="s">
        <v>400</v>
      </c>
      <c r="K3" s="278"/>
      <c r="L3" s="278"/>
      <c r="M3" s="278"/>
      <c r="N3" s="278"/>
      <c r="O3" s="278"/>
      <c r="P3" s="279"/>
      <c r="Q3" s="276" t="s">
        <v>68</v>
      </c>
      <c r="R3" s="276" t="s">
        <v>142</v>
      </c>
      <c r="S3" s="276" t="s">
        <v>820</v>
      </c>
      <c r="T3" s="276"/>
      <c r="U3" s="276"/>
    </row>
    <row r="4" spans="1:21" ht="19.5" thickBot="1">
      <c r="A4" s="383"/>
      <c r="B4" s="384"/>
      <c r="C4" s="384"/>
      <c r="D4" s="275"/>
      <c r="E4" s="178">
        <v>2561</v>
      </c>
      <c r="F4" s="178">
        <v>2562</v>
      </c>
      <c r="G4" s="178">
        <v>2563</v>
      </c>
      <c r="H4" s="178">
        <v>2564</v>
      </c>
      <c r="I4" s="178">
        <v>2565</v>
      </c>
      <c r="J4" s="178">
        <v>2559</v>
      </c>
      <c r="K4" s="178">
        <v>2560</v>
      </c>
      <c r="L4" s="178">
        <v>2561</v>
      </c>
      <c r="M4" s="178">
        <v>2562</v>
      </c>
      <c r="N4" s="178" t="s">
        <v>504</v>
      </c>
      <c r="O4" s="178">
        <v>2564</v>
      </c>
      <c r="P4" s="178">
        <v>2565</v>
      </c>
      <c r="Q4" s="275"/>
      <c r="R4" s="275"/>
      <c r="S4" s="178" t="s">
        <v>821</v>
      </c>
      <c r="T4" s="178" t="s">
        <v>822</v>
      </c>
      <c r="U4" s="178" t="s">
        <v>390</v>
      </c>
    </row>
    <row r="5" spans="1:21" ht="19.5" thickBot="1">
      <c r="A5" s="388" t="s">
        <v>150</v>
      </c>
      <c r="B5" s="388"/>
      <c r="C5" s="388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90">
        <f>SUM(S6,S13,S32)</f>
        <v>10</v>
      </c>
      <c r="T5" s="390">
        <f>SUM(T6,T13,T32)</f>
        <v>14</v>
      </c>
      <c r="U5" s="390">
        <f>SUM(S5:T5)</f>
        <v>24</v>
      </c>
    </row>
    <row r="6" spans="1:21">
      <c r="A6" s="385" t="s">
        <v>151</v>
      </c>
      <c r="B6" s="385"/>
      <c r="C6" s="385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>
        <f>SUM(S7:S12)</f>
        <v>3</v>
      </c>
      <c r="T6" s="387">
        <f>SUM(T7:T12)</f>
        <v>3</v>
      </c>
      <c r="U6" s="387">
        <f>SUM(S6:T6)</f>
        <v>6</v>
      </c>
    </row>
    <row r="7" spans="1:21" ht="37.5">
      <c r="A7" s="23" t="s">
        <v>78</v>
      </c>
      <c r="B7" s="8" t="s">
        <v>153</v>
      </c>
      <c r="C7" s="7" t="s">
        <v>152</v>
      </c>
      <c r="D7" s="2" t="s">
        <v>3</v>
      </c>
      <c r="E7" s="17" t="s">
        <v>132</v>
      </c>
      <c r="F7" s="17">
        <v>80</v>
      </c>
      <c r="G7" s="17">
        <v>85</v>
      </c>
      <c r="H7" s="17">
        <v>90</v>
      </c>
      <c r="I7" s="17">
        <v>95</v>
      </c>
      <c r="J7" s="24"/>
      <c r="K7" s="24"/>
      <c r="L7" s="25">
        <v>14.29</v>
      </c>
      <c r="M7" s="25">
        <v>67.28</v>
      </c>
      <c r="N7" s="25">
        <f>SUM('1'!F2)</f>
        <v>94.19</v>
      </c>
      <c r="O7" s="18"/>
      <c r="P7" s="18"/>
      <c r="Q7" s="8" t="s">
        <v>129</v>
      </c>
      <c r="R7" s="8" t="s">
        <v>305</v>
      </c>
      <c r="S7" s="8">
        <v>1</v>
      </c>
      <c r="T7" s="8"/>
      <c r="U7" s="352">
        <f>SUM(S7:T7)</f>
        <v>1</v>
      </c>
    </row>
    <row r="8" spans="1:21" ht="37.5">
      <c r="A8" s="26" t="s">
        <v>79</v>
      </c>
      <c r="B8" s="8" t="s">
        <v>5</v>
      </c>
      <c r="C8" s="7" t="s">
        <v>313</v>
      </c>
      <c r="D8" s="2" t="s">
        <v>3</v>
      </c>
      <c r="E8" s="17" t="s">
        <v>132</v>
      </c>
      <c r="F8" s="17">
        <v>80</v>
      </c>
      <c r="G8" s="17">
        <v>85</v>
      </c>
      <c r="H8" s="17">
        <v>90</v>
      </c>
      <c r="I8" s="17">
        <v>95</v>
      </c>
      <c r="J8" s="24"/>
      <c r="K8" s="24"/>
      <c r="L8" s="24"/>
      <c r="M8" s="24"/>
      <c r="N8" s="25">
        <f>SUM('2'!D2)</f>
        <v>92.756</v>
      </c>
      <c r="O8" s="18"/>
      <c r="P8" s="18"/>
      <c r="Q8" s="8" t="s">
        <v>129</v>
      </c>
      <c r="R8" s="8" t="s">
        <v>305</v>
      </c>
      <c r="S8" s="8">
        <v>1</v>
      </c>
      <c r="T8" s="8"/>
      <c r="U8" s="352">
        <f t="shared" ref="U8:U12" si="0">SUM(S8:T8)</f>
        <v>1</v>
      </c>
    </row>
    <row r="9" spans="1:21" s="376" customFormat="1">
      <c r="A9" s="365" t="s">
        <v>80</v>
      </c>
      <c r="B9" s="366" t="s">
        <v>6</v>
      </c>
      <c r="C9" s="367" t="s">
        <v>155</v>
      </c>
      <c r="D9" s="368" t="s">
        <v>3</v>
      </c>
      <c r="E9" s="372" t="s">
        <v>132</v>
      </c>
      <c r="F9" s="372">
        <v>80</v>
      </c>
      <c r="G9" s="372">
        <v>85</v>
      </c>
      <c r="H9" s="372">
        <v>90</v>
      </c>
      <c r="I9" s="372">
        <v>95</v>
      </c>
      <c r="J9" s="373"/>
      <c r="K9" s="373"/>
      <c r="L9" s="357">
        <v>51.6</v>
      </c>
      <c r="M9" s="357">
        <v>65</v>
      </c>
      <c r="N9" s="357" t="e">
        <f>SUM('3'!H2)</f>
        <v>#DIV/0!</v>
      </c>
      <c r="O9" s="356"/>
      <c r="P9" s="356"/>
      <c r="Q9" s="366" t="s">
        <v>129</v>
      </c>
      <c r="R9" s="366" t="s">
        <v>133</v>
      </c>
      <c r="S9" s="366"/>
      <c r="T9" s="366">
        <v>1</v>
      </c>
      <c r="U9" s="352">
        <f t="shared" si="0"/>
        <v>1</v>
      </c>
    </row>
    <row r="10" spans="1:21" s="376" customFormat="1" ht="37.5">
      <c r="A10" s="365" t="s">
        <v>81</v>
      </c>
      <c r="B10" s="366" t="s">
        <v>157</v>
      </c>
      <c r="C10" s="367" t="s">
        <v>854</v>
      </c>
      <c r="D10" s="368" t="s">
        <v>65</v>
      </c>
      <c r="E10" s="372" t="s">
        <v>132</v>
      </c>
      <c r="F10" s="372"/>
      <c r="G10" s="372"/>
      <c r="H10" s="372"/>
      <c r="I10" s="372"/>
      <c r="J10" s="373"/>
      <c r="K10" s="373"/>
      <c r="L10" s="373"/>
      <c r="M10" s="373"/>
      <c r="N10" s="356">
        <f>SUM('4'!D2)</f>
        <v>0</v>
      </c>
      <c r="O10" s="356"/>
      <c r="P10" s="356"/>
      <c r="Q10" s="366" t="s">
        <v>129</v>
      </c>
      <c r="R10" s="366" t="s">
        <v>10</v>
      </c>
      <c r="S10" s="366"/>
      <c r="T10" s="366">
        <v>1</v>
      </c>
      <c r="U10" s="352">
        <f t="shared" si="0"/>
        <v>1</v>
      </c>
    </row>
    <row r="11" spans="1:21" ht="93.75">
      <c r="A11" s="26" t="s">
        <v>82</v>
      </c>
      <c r="B11" s="8" t="s">
        <v>159</v>
      </c>
      <c r="C11" s="7" t="s">
        <v>314</v>
      </c>
      <c r="D11" s="2" t="s">
        <v>3</v>
      </c>
      <c r="E11" s="17" t="s">
        <v>132</v>
      </c>
      <c r="F11" s="17">
        <v>80</v>
      </c>
      <c r="G11" s="17">
        <v>85</v>
      </c>
      <c r="H11" s="17">
        <v>90</v>
      </c>
      <c r="I11" s="17">
        <v>95</v>
      </c>
      <c r="J11" s="24"/>
      <c r="K11" s="24"/>
      <c r="L11" s="24"/>
      <c r="M11" s="24"/>
      <c r="N11" s="25">
        <f>SUM('5'!D2)</f>
        <v>94.030000000000015</v>
      </c>
      <c r="O11" s="18"/>
      <c r="P11" s="18"/>
      <c r="Q11" s="8" t="s">
        <v>308</v>
      </c>
      <c r="R11" s="8" t="s">
        <v>306</v>
      </c>
      <c r="S11" s="8">
        <v>1</v>
      </c>
      <c r="T11" s="8"/>
      <c r="U11" s="352">
        <f t="shared" si="0"/>
        <v>1</v>
      </c>
    </row>
    <row r="12" spans="1:21" ht="75">
      <c r="A12" s="365" t="s">
        <v>83</v>
      </c>
      <c r="B12" s="366" t="s">
        <v>145</v>
      </c>
      <c r="C12" s="367" t="s">
        <v>853</v>
      </c>
      <c r="D12" s="368" t="s">
        <v>3</v>
      </c>
      <c r="E12" s="372" t="s">
        <v>132</v>
      </c>
      <c r="F12" s="372">
        <v>80</v>
      </c>
      <c r="G12" s="372">
        <v>85</v>
      </c>
      <c r="H12" s="372">
        <v>90</v>
      </c>
      <c r="I12" s="372">
        <v>95</v>
      </c>
      <c r="J12" s="373"/>
      <c r="K12" s="373"/>
      <c r="L12" s="373"/>
      <c r="M12" s="373"/>
      <c r="N12" s="356">
        <f>SUM('6'!D2)</f>
        <v>0</v>
      </c>
      <c r="O12" s="356"/>
      <c r="P12" s="356"/>
      <c r="Q12" s="366" t="s">
        <v>308</v>
      </c>
      <c r="R12" s="366" t="s">
        <v>307</v>
      </c>
      <c r="S12" s="366"/>
      <c r="T12" s="366">
        <v>1</v>
      </c>
      <c r="U12" s="352">
        <f t="shared" si="0"/>
        <v>1</v>
      </c>
    </row>
    <row r="13" spans="1:21">
      <c r="A13" s="377" t="s">
        <v>161</v>
      </c>
      <c r="B13" s="377"/>
      <c r="C13" s="37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79">
        <f>SUM(S14,S29)</f>
        <v>7</v>
      </c>
      <c r="T13" s="379">
        <f>SUM(T14,T29)</f>
        <v>9</v>
      </c>
      <c r="U13" s="379">
        <f>SUM(S13:T13)</f>
        <v>16</v>
      </c>
    </row>
    <row r="14" spans="1:21">
      <c r="A14" s="272" t="s">
        <v>162</v>
      </c>
      <c r="B14" s="272"/>
      <c r="C14" s="27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6">
        <f>SUM(S15:S28)</f>
        <v>7</v>
      </c>
      <c r="T14" s="176">
        <f>SUM(T15:T28)</f>
        <v>7</v>
      </c>
      <c r="U14" s="176">
        <f>SUM(S14:T14)</f>
        <v>14</v>
      </c>
    </row>
    <row r="15" spans="1:21" ht="37.5">
      <c r="A15" s="365" t="s">
        <v>84</v>
      </c>
      <c r="B15" s="366" t="s">
        <v>9</v>
      </c>
      <c r="C15" s="367" t="s">
        <v>851</v>
      </c>
      <c r="D15" s="368" t="s">
        <v>163</v>
      </c>
      <c r="E15" s="372" t="s">
        <v>132</v>
      </c>
      <c r="F15" s="372" t="s">
        <v>132</v>
      </c>
      <c r="G15" s="372">
        <v>1</v>
      </c>
      <c r="H15" s="372">
        <v>2</v>
      </c>
      <c r="I15" s="372">
        <v>3</v>
      </c>
      <c r="J15" s="373"/>
      <c r="K15" s="373"/>
      <c r="L15" s="373"/>
      <c r="M15" s="373"/>
      <c r="N15" s="356">
        <f>SUM('7'!D2)</f>
        <v>0</v>
      </c>
      <c r="O15" s="356"/>
      <c r="P15" s="356"/>
      <c r="Q15" s="366" t="s">
        <v>130</v>
      </c>
      <c r="R15" s="366" t="s">
        <v>19</v>
      </c>
      <c r="S15" s="366"/>
      <c r="T15" s="366">
        <v>1</v>
      </c>
      <c r="U15" s="381">
        <f>SUM(S15:T15)</f>
        <v>1</v>
      </c>
    </row>
    <row r="16" spans="1:21" ht="37.5">
      <c r="A16" s="365" t="s">
        <v>85</v>
      </c>
      <c r="B16" s="366" t="s">
        <v>11</v>
      </c>
      <c r="C16" s="367" t="s">
        <v>852</v>
      </c>
      <c r="D16" s="368" t="s">
        <v>164</v>
      </c>
      <c r="E16" s="372" t="s">
        <v>132</v>
      </c>
      <c r="F16" s="372" t="s">
        <v>132</v>
      </c>
      <c r="G16" s="372"/>
      <c r="H16" s="372"/>
      <c r="I16" s="372"/>
      <c r="J16" s="373"/>
      <c r="K16" s="373"/>
      <c r="L16" s="373"/>
      <c r="M16" s="373"/>
      <c r="N16" s="356">
        <f>SUM('8'!D2)</f>
        <v>0</v>
      </c>
      <c r="O16" s="356"/>
      <c r="P16" s="356"/>
      <c r="Q16" s="366" t="s">
        <v>130</v>
      </c>
      <c r="R16" s="366" t="s">
        <v>20</v>
      </c>
      <c r="S16" s="366"/>
      <c r="T16" s="366">
        <v>1</v>
      </c>
      <c r="U16" s="381">
        <f t="shared" ref="U16:U28" si="1">SUM(S16:T16)</f>
        <v>1</v>
      </c>
    </row>
    <row r="17" spans="1:21" ht="37.5">
      <c r="A17" s="26" t="s">
        <v>86</v>
      </c>
      <c r="B17" s="8" t="s">
        <v>13</v>
      </c>
      <c r="C17" s="7" t="s">
        <v>823</v>
      </c>
      <c r="D17" s="2" t="s">
        <v>3</v>
      </c>
      <c r="E17" s="17" t="s">
        <v>132</v>
      </c>
      <c r="F17" s="17" t="s">
        <v>132</v>
      </c>
      <c r="G17" s="17">
        <v>80</v>
      </c>
      <c r="H17" s="17">
        <v>85</v>
      </c>
      <c r="I17" s="17">
        <v>90</v>
      </c>
      <c r="J17" s="24"/>
      <c r="K17" s="24"/>
      <c r="L17" s="24"/>
      <c r="M17" s="24"/>
      <c r="N17" s="25">
        <f>SUM('9'!D2)</f>
        <v>100</v>
      </c>
      <c r="O17" s="18"/>
      <c r="P17" s="18"/>
      <c r="Q17" s="8" t="s">
        <v>131</v>
      </c>
      <c r="R17" s="8" t="s">
        <v>14</v>
      </c>
      <c r="S17" s="8">
        <v>1</v>
      </c>
      <c r="T17" s="8"/>
      <c r="U17" s="381">
        <f t="shared" si="1"/>
        <v>1</v>
      </c>
    </row>
    <row r="18" spans="1:21" ht="56.25">
      <c r="A18" s="365" t="s">
        <v>87</v>
      </c>
      <c r="B18" s="366" t="s">
        <v>165</v>
      </c>
      <c r="C18" s="367" t="s">
        <v>850</v>
      </c>
      <c r="D18" s="368" t="s">
        <v>3</v>
      </c>
      <c r="E18" s="372" t="s">
        <v>132</v>
      </c>
      <c r="F18" s="372" t="s">
        <v>132</v>
      </c>
      <c r="G18" s="372">
        <v>5</v>
      </c>
      <c r="H18" s="372">
        <v>10</v>
      </c>
      <c r="I18" s="372">
        <v>15</v>
      </c>
      <c r="J18" s="373"/>
      <c r="K18" s="373"/>
      <c r="L18" s="373"/>
      <c r="M18" s="373"/>
      <c r="N18" s="357">
        <f>SUM('10'!D2)</f>
        <v>0</v>
      </c>
      <c r="O18" s="356"/>
      <c r="P18" s="356"/>
      <c r="Q18" s="366" t="s">
        <v>129</v>
      </c>
      <c r="R18" s="366" t="s">
        <v>10</v>
      </c>
      <c r="S18" s="366"/>
      <c r="T18" s="366">
        <v>1</v>
      </c>
      <c r="U18" s="381">
        <f t="shared" si="1"/>
        <v>1</v>
      </c>
    </row>
    <row r="19" spans="1:21" ht="131.25">
      <c r="A19" s="26" t="s">
        <v>88</v>
      </c>
      <c r="B19" s="8" t="s">
        <v>166</v>
      </c>
      <c r="C19" s="7" t="s">
        <v>824</v>
      </c>
      <c r="D19" s="2" t="s">
        <v>3</v>
      </c>
      <c r="E19" s="17" t="s">
        <v>132</v>
      </c>
      <c r="F19" s="17" t="s">
        <v>132</v>
      </c>
      <c r="G19" s="17">
        <v>80</v>
      </c>
      <c r="H19" s="17">
        <v>85</v>
      </c>
      <c r="I19" s="17">
        <v>90</v>
      </c>
      <c r="J19" s="24"/>
      <c r="K19" s="24"/>
      <c r="L19" s="24"/>
      <c r="M19" s="24"/>
      <c r="N19" s="25">
        <f>SUM('11'!D2)</f>
        <v>105.75925925925927</v>
      </c>
      <c r="O19" s="18"/>
      <c r="P19" s="18"/>
      <c r="Q19" s="8" t="s">
        <v>131</v>
      </c>
      <c r="R19" s="8" t="s">
        <v>14</v>
      </c>
      <c r="S19" s="8">
        <v>1</v>
      </c>
      <c r="T19" s="8"/>
      <c r="U19" s="381">
        <f t="shared" si="1"/>
        <v>1</v>
      </c>
    </row>
    <row r="20" spans="1:21" ht="112.5">
      <c r="A20" s="365" t="s">
        <v>89</v>
      </c>
      <c r="B20" s="366" t="s">
        <v>167</v>
      </c>
      <c r="C20" s="367" t="s">
        <v>849</v>
      </c>
      <c r="D20" s="368" t="s">
        <v>3</v>
      </c>
      <c r="E20" s="372" t="s">
        <v>132</v>
      </c>
      <c r="F20" s="372" t="s">
        <v>132</v>
      </c>
      <c r="G20" s="372">
        <v>85</v>
      </c>
      <c r="H20" s="372">
        <v>90</v>
      </c>
      <c r="I20" s="372">
        <v>95</v>
      </c>
      <c r="J20" s="373"/>
      <c r="K20" s="373"/>
      <c r="L20" s="373"/>
      <c r="M20" s="373"/>
      <c r="N20" s="357">
        <f>SUM('12'!D2)</f>
        <v>0</v>
      </c>
      <c r="O20" s="356"/>
      <c r="P20" s="356"/>
      <c r="Q20" s="366" t="s">
        <v>131</v>
      </c>
      <c r="R20" s="366" t="s">
        <v>12</v>
      </c>
      <c r="S20" s="366"/>
      <c r="T20" s="366">
        <v>1</v>
      </c>
      <c r="U20" s="381">
        <f t="shared" si="1"/>
        <v>1</v>
      </c>
    </row>
    <row r="21" spans="1:21" ht="75">
      <c r="A21" s="26" t="s">
        <v>90</v>
      </c>
      <c r="B21" s="8" t="s">
        <v>168</v>
      </c>
      <c r="C21" s="7" t="s">
        <v>411</v>
      </c>
      <c r="D21" s="2" t="s">
        <v>3</v>
      </c>
      <c r="E21" s="17" t="s">
        <v>132</v>
      </c>
      <c r="F21" s="17" t="s">
        <v>132</v>
      </c>
      <c r="G21" s="17">
        <v>85</v>
      </c>
      <c r="H21" s="17">
        <v>90</v>
      </c>
      <c r="I21" s="17">
        <v>95</v>
      </c>
      <c r="J21" s="24"/>
      <c r="K21" s="24"/>
      <c r="L21" s="24"/>
      <c r="M21" s="24"/>
      <c r="N21" s="25">
        <f>SUM('13'!D2)</f>
        <v>82.5</v>
      </c>
      <c r="O21" s="18"/>
      <c r="P21" s="18"/>
      <c r="Q21" s="8" t="s">
        <v>131</v>
      </c>
      <c r="R21" s="8" t="s">
        <v>14</v>
      </c>
      <c r="S21" s="8">
        <v>1</v>
      </c>
      <c r="T21" s="8"/>
      <c r="U21" s="381">
        <f t="shared" si="1"/>
        <v>1</v>
      </c>
    </row>
    <row r="22" spans="1:21" ht="56.25">
      <c r="A22" s="26" t="s">
        <v>91</v>
      </c>
      <c r="B22" s="8" t="s">
        <v>169</v>
      </c>
      <c r="C22" s="7" t="s">
        <v>315</v>
      </c>
      <c r="D22" s="2" t="s">
        <v>3</v>
      </c>
      <c r="E22" s="17" t="s">
        <v>132</v>
      </c>
      <c r="F22" s="17" t="s">
        <v>132</v>
      </c>
      <c r="G22" s="17">
        <v>85</v>
      </c>
      <c r="H22" s="17">
        <v>90</v>
      </c>
      <c r="I22" s="17">
        <v>95</v>
      </c>
      <c r="J22" s="24"/>
      <c r="K22" s="24"/>
      <c r="L22" s="24"/>
      <c r="M22" s="24"/>
      <c r="N22" s="25">
        <f>SUM('14'!D2)</f>
        <v>221.423569023569</v>
      </c>
      <c r="O22" s="18"/>
      <c r="P22" s="18"/>
      <c r="Q22" s="8" t="s">
        <v>131</v>
      </c>
      <c r="R22" s="8" t="s">
        <v>14</v>
      </c>
      <c r="S22" s="8">
        <v>1</v>
      </c>
      <c r="T22" s="8"/>
      <c r="U22" s="381">
        <f t="shared" si="1"/>
        <v>1</v>
      </c>
    </row>
    <row r="23" spans="1:21" ht="37.5">
      <c r="A23" s="26" t="s">
        <v>135</v>
      </c>
      <c r="B23" s="8" t="s">
        <v>170</v>
      </c>
      <c r="C23" s="7" t="s">
        <v>825</v>
      </c>
      <c r="D23" s="2" t="s">
        <v>3</v>
      </c>
      <c r="E23" s="17" t="s">
        <v>132</v>
      </c>
      <c r="F23" s="17" t="s">
        <v>132</v>
      </c>
      <c r="G23" s="17">
        <v>85</v>
      </c>
      <c r="H23" s="17">
        <v>90</v>
      </c>
      <c r="I23" s="17">
        <v>95</v>
      </c>
      <c r="J23" s="24"/>
      <c r="K23" s="24"/>
      <c r="L23" s="24"/>
      <c r="M23" s="24"/>
      <c r="N23" s="25">
        <f>SUM('15'!D2)</f>
        <v>100</v>
      </c>
      <c r="O23" s="18"/>
      <c r="P23" s="18"/>
      <c r="Q23" s="8" t="s">
        <v>131</v>
      </c>
      <c r="R23" s="8" t="s">
        <v>14</v>
      </c>
      <c r="S23" s="8">
        <v>1</v>
      </c>
      <c r="T23" s="8"/>
      <c r="U23" s="381">
        <f t="shared" si="1"/>
        <v>1</v>
      </c>
    </row>
    <row r="24" spans="1:21" ht="37.5">
      <c r="A24" s="26" t="s">
        <v>92</v>
      </c>
      <c r="B24" s="8" t="s">
        <v>172</v>
      </c>
      <c r="C24" s="7" t="s">
        <v>321</v>
      </c>
      <c r="D24" s="2" t="s">
        <v>3</v>
      </c>
      <c r="E24" s="17" t="s">
        <v>132</v>
      </c>
      <c r="F24" s="17" t="s">
        <v>132</v>
      </c>
      <c r="G24" s="17">
        <v>85</v>
      </c>
      <c r="H24" s="17">
        <v>90</v>
      </c>
      <c r="I24" s="17">
        <v>95</v>
      </c>
      <c r="J24" s="24"/>
      <c r="K24" s="24"/>
      <c r="L24" s="24"/>
      <c r="M24" s="24"/>
      <c r="N24" s="25">
        <f>SUM('16'!D2)</f>
        <v>85.68518518518519</v>
      </c>
      <c r="O24" s="18"/>
      <c r="P24" s="18"/>
      <c r="Q24" s="8" t="s">
        <v>131</v>
      </c>
      <c r="R24" s="8" t="s">
        <v>14</v>
      </c>
      <c r="S24" s="8">
        <v>1</v>
      </c>
      <c r="T24" s="8"/>
      <c r="U24" s="381">
        <f t="shared" si="1"/>
        <v>1</v>
      </c>
    </row>
    <row r="25" spans="1:21" ht="93.75">
      <c r="A25" s="365" t="s">
        <v>93</v>
      </c>
      <c r="B25" s="366" t="s">
        <v>173</v>
      </c>
      <c r="C25" s="367" t="s">
        <v>848</v>
      </c>
      <c r="D25" s="368" t="s">
        <v>3</v>
      </c>
      <c r="E25" s="372" t="s">
        <v>132</v>
      </c>
      <c r="F25" s="372" t="s">
        <v>132</v>
      </c>
      <c r="G25" s="372">
        <v>85</v>
      </c>
      <c r="H25" s="372">
        <v>90</v>
      </c>
      <c r="I25" s="372">
        <v>95</v>
      </c>
      <c r="J25" s="373"/>
      <c r="K25" s="373"/>
      <c r="L25" s="373"/>
      <c r="M25" s="373"/>
      <c r="N25" s="357">
        <f>SUM('17'!D2)</f>
        <v>0</v>
      </c>
      <c r="O25" s="356"/>
      <c r="P25" s="356"/>
      <c r="Q25" s="366" t="s">
        <v>131</v>
      </c>
      <c r="R25" s="366" t="s">
        <v>14</v>
      </c>
      <c r="S25" s="366"/>
      <c r="T25" s="366">
        <v>1</v>
      </c>
      <c r="U25" s="381">
        <f t="shared" si="1"/>
        <v>1</v>
      </c>
    </row>
    <row r="26" spans="1:21" ht="37.5">
      <c r="A26" s="365" t="s">
        <v>94</v>
      </c>
      <c r="B26" s="366" t="s">
        <v>173</v>
      </c>
      <c r="C26" s="367" t="s">
        <v>846</v>
      </c>
      <c r="D26" s="368" t="s">
        <v>3</v>
      </c>
      <c r="E26" s="372" t="s">
        <v>132</v>
      </c>
      <c r="F26" s="372" t="s">
        <v>132</v>
      </c>
      <c r="G26" s="372">
        <v>85</v>
      </c>
      <c r="H26" s="372">
        <v>90</v>
      </c>
      <c r="I26" s="372">
        <v>95</v>
      </c>
      <c r="J26" s="373"/>
      <c r="K26" s="373"/>
      <c r="L26" s="373"/>
      <c r="M26" s="373"/>
      <c r="N26" s="357">
        <f>SUM('18'!D2)</f>
        <v>0</v>
      </c>
      <c r="O26" s="356"/>
      <c r="P26" s="356"/>
      <c r="Q26" s="366" t="s">
        <v>130</v>
      </c>
      <c r="R26" s="366" t="s">
        <v>17</v>
      </c>
      <c r="S26" s="366"/>
      <c r="T26" s="366">
        <v>1</v>
      </c>
      <c r="U26" s="381">
        <f t="shared" si="1"/>
        <v>1</v>
      </c>
    </row>
    <row r="27" spans="1:21" ht="112.5">
      <c r="A27" s="365" t="s">
        <v>136</v>
      </c>
      <c r="B27" s="366" t="s">
        <v>144</v>
      </c>
      <c r="C27" s="367" t="s">
        <v>847</v>
      </c>
      <c r="D27" s="368" t="s">
        <v>3</v>
      </c>
      <c r="E27" s="372" t="s">
        <v>132</v>
      </c>
      <c r="F27" s="372" t="s">
        <v>132</v>
      </c>
      <c r="G27" s="372">
        <v>85</v>
      </c>
      <c r="H27" s="372">
        <v>90</v>
      </c>
      <c r="I27" s="372">
        <v>95</v>
      </c>
      <c r="J27" s="373"/>
      <c r="K27" s="373"/>
      <c r="L27" s="373"/>
      <c r="M27" s="373"/>
      <c r="N27" s="357">
        <f>SUM('19'!D2)</f>
        <v>0</v>
      </c>
      <c r="O27" s="356"/>
      <c r="P27" s="356"/>
      <c r="Q27" s="366" t="s">
        <v>131</v>
      </c>
      <c r="R27" s="366" t="s">
        <v>12</v>
      </c>
      <c r="S27" s="366"/>
      <c r="T27" s="366">
        <v>1</v>
      </c>
      <c r="U27" s="381">
        <f t="shared" si="1"/>
        <v>1</v>
      </c>
    </row>
    <row r="28" spans="1:21" ht="37.5">
      <c r="A28" s="26" t="s">
        <v>95</v>
      </c>
      <c r="B28" s="8" t="s">
        <v>146</v>
      </c>
      <c r="C28" s="7" t="s">
        <v>174</v>
      </c>
      <c r="D28" s="2" t="s">
        <v>65</v>
      </c>
      <c r="E28" s="17" t="s">
        <v>132</v>
      </c>
      <c r="F28" s="17">
        <v>1000</v>
      </c>
      <c r="G28" s="17">
        <v>5000</v>
      </c>
      <c r="H28" s="17">
        <v>6000</v>
      </c>
      <c r="I28" s="17">
        <v>7000</v>
      </c>
      <c r="J28" s="24"/>
      <c r="K28" s="24"/>
      <c r="L28" s="24"/>
      <c r="M28" s="18">
        <v>1075</v>
      </c>
      <c r="N28" s="18">
        <f>SUM('20'!E2)</f>
        <v>5008</v>
      </c>
      <c r="O28" s="18"/>
      <c r="P28" s="18"/>
      <c r="Q28" s="8" t="s">
        <v>130</v>
      </c>
      <c r="R28" s="8" t="s">
        <v>134</v>
      </c>
      <c r="S28" s="8">
        <v>1</v>
      </c>
      <c r="T28" s="8"/>
      <c r="U28" s="381">
        <f t="shared" si="1"/>
        <v>1</v>
      </c>
    </row>
    <row r="29" spans="1:21">
      <c r="A29" s="272" t="s">
        <v>175</v>
      </c>
      <c r="B29" s="272"/>
      <c r="C29" s="27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6">
        <f>SUM(S30:S31)</f>
        <v>0</v>
      </c>
      <c r="T29" s="176">
        <f>SUM(T30:T31)</f>
        <v>2</v>
      </c>
      <c r="U29" s="176">
        <f>SUM(S29:T29)</f>
        <v>2</v>
      </c>
    </row>
    <row r="30" spans="1:21">
      <c r="A30" s="365" t="s">
        <v>96</v>
      </c>
      <c r="B30" s="366" t="s">
        <v>15</v>
      </c>
      <c r="C30" s="367" t="s">
        <v>176</v>
      </c>
      <c r="D30" s="368" t="s">
        <v>16</v>
      </c>
      <c r="E30" s="372">
        <v>5</v>
      </c>
      <c r="F30" s="372">
        <v>5</v>
      </c>
      <c r="G30" s="372">
        <v>5</v>
      </c>
      <c r="H30" s="372">
        <v>5</v>
      </c>
      <c r="I30" s="372">
        <v>5</v>
      </c>
      <c r="J30" s="356">
        <v>5</v>
      </c>
      <c r="K30" s="356">
        <v>5</v>
      </c>
      <c r="L30" s="356">
        <v>4</v>
      </c>
      <c r="M30" s="356">
        <v>4</v>
      </c>
      <c r="N30" s="356">
        <f>SUM('21'!H2)</f>
        <v>0</v>
      </c>
      <c r="O30" s="356"/>
      <c r="P30" s="356"/>
      <c r="Q30" s="366" t="s">
        <v>130</v>
      </c>
      <c r="R30" s="366" t="s">
        <v>17</v>
      </c>
      <c r="S30" s="366"/>
      <c r="T30" s="366">
        <v>1</v>
      </c>
      <c r="U30" s="381">
        <v>1</v>
      </c>
    </row>
    <row r="31" spans="1:21" ht="37.5">
      <c r="A31" s="365" t="s">
        <v>97</v>
      </c>
      <c r="B31" s="366" t="s">
        <v>18</v>
      </c>
      <c r="C31" s="367" t="s">
        <v>309</v>
      </c>
      <c r="D31" s="368" t="s">
        <v>178</v>
      </c>
      <c r="E31" s="372" t="s">
        <v>132</v>
      </c>
      <c r="F31" s="372" t="s">
        <v>132</v>
      </c>
      <c r="G31" s="372"/>
      <c r="H31" s="372"/>
      <c r="I31" s="372"/>
      <c r="J31" s="373"/>
      <c r="K31" s="373"/>
      <c r="L31" s="373"/>
      <c r="M31" s="373"/>
      <c r="N31" s="356">
        <f>SUM('22'!D2)</f>
        <v>0</v>
      </c>
      <c r="O31" s="356"/>
      <c r="P31" s="356"/>
      <c r="Q31" s="366" t="s">
        <v>130</v>
      </c>
      <c r="R31" s="366" t="s">
        <v>17</v>
      </c>
      <c r="S31" s="366"/>
      <c r="T31" s="366">
        <v>1</v>
      </c>
      <c r="U31" s="381">
        <v>1</v>
      </c>
    </row>
    <row r="32" spans="1:21">
      <c r="A32" s="377" t="s">
        <v>179</v>
      </c>
      <c r="B32" s="377"/>
      <c r="C32" s="37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79">
        <f>SUM(S33:S34)</f>
        <v>0</v>
      </c>
      <c r="T32" s="379">
        <f>SUM(T33:T34)</f>
        <v>2</v>
      </c>
      <c r="U32" s="379">
        <f>SUM(S32:T32)</f>
        <v>2</v>
      </c>
    </row>
    <row r="33" spans="1:21">
      <c r="A33" s="365" t="s">
        <v>98</v>
      </c>
      <c r="B33" s="366" t="s">
        <v>21</v>
      </c>
      <c r="C33" s="367" t="s">
        <v>22</v>
      </c>
      <c r="D33" s="368" t="s">
        <v>3</v>
      </c>
      <c r="E33" s="372" t="s">
        <v>132</v>
      </c>
      <c r="F33" s="372" t="s">
        <v>132</v>
      </c>
      <c r="G33" s="372">
        <v>100</v>
      </c>
      <c r="H33" s="372">
        <v>100</v>
      </c>
      <c r="I33" s="372">
        <v>100</v>
      </c>
      <c r="J33" s="356">
        <v>100</v>
      </c>
      <c r="K33" s="356">
        <v>100</v>
      </c>
      <c r="L33" s="356">
        <v>100</v>
      </c>
      <c r="M33" s="356">
        <v>100</v>
      </c>
      <c r="N33" s="357">
        <f>SUM('23'!H2)</f>
        <v>0</v>
      </c>
      <c r="O33" s="356"/>
      <c r="P33" s="356"/>
      <c r="Q33" s="366" t="s">
        <v>130</v>
      </c>
      <c r="R33" s="366" t="s">
        <v>19</v>
      </c>
      <c r="S33" s="366"/>
      <c r="T33" s="366">
        <v>1</v>
      </c>
      <c r="U33" s="381">
        <v>1</v>
      </c>
    </row>
    <row r="34" spans="1:21" ht="94.5" thickBot="1">
      <c r="A34" s="391" t="s">
        <v>99</v>
      </c>
      <c r="B34" s="392" t="s">
        <v>180</v>
      </c>
      <c r="C34" s="393" t="s">
        <v>845</v>
      </c>
      <c r="D34" s="394" t="s">
        <v>26</v>
      </c>
      <c r="E34" s="395" t="s">
        <v>132</v>
      </c>
      <c r="F34" s="395" t="s">
        <v>132</v>
      </c>
      <c r="G34" s="395" t="s">
        <v>132</v>
      </c>
      <c r="H34" s="395" t="s">
        <v>132</v>
      </c>
      <c r="I34" s="395" t="s">
        <v>132</v>
      </c>
      <c r="J34" s="396"/>
      <c r="K34" s="396"/>
      <c r="L34" s="396"/>
      <c r="M34" s="396"/>
      <c r="N34" s="397">
        <f>SUM('24'!D2)</f>
        <v>0</v>
      </c>
      <c r="O34" s="397"/>
      <c r="P34" s="397"/>
      <c r="Q34" s="392" t="s">
        <v>130</v>
      </c>
      <c r="R34" s="392" t="s">
        <v>19</v>
      </c>
      <c r="S34" s="392"/>
      <c r="T34" s="392">
        <v>1</v>
      </c>
      <c r="U34" s="398">
        <v>1</v>
      </c>
    </row>
    <row r="35" spans="1:21" ht="19.5" thickBot="1">
      <c r="A35" s="388" t="s">
        <v>181</v>
      </c>
      <c r="B35" s="388"/>
      <c r="C35" s="388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90">
        <f>SUM(S36)</f>
        <v>4</v>
      </c>
      <c r="T35" s="390">
        <f>SUM(T36)</f>
        <v>4</v>
      </c>
      <c r="U35" s="390">
        <f>SUM(S35:T35)</f>
        <v>8</v>
      </c>
    </row>
    <row r="36" spans="1:21">
      <c r="A36" s="385" t="s">
        <v>182</v>
      </c>
      <c r="B36" s="385"/>
      <c r="C36" s="385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7">
        <f>SUM(S37,S43)</f>
        <v>4</v>
      </c>
      <c r="T36" s="387">
        <f>SUM(T37,T43)</f>
        <v>4</v>
      </c>
      <c r="U36" s="387">
        <f>SUM(S36:T36)</f>
        <v>8</v>
      </c>
    </row>
    <row r="37" spans="1:21">
      <c r="A37" s="272" t="s">
        <v>183</v>
      </c>
      <c r="B37" s="272"/>
      <c r="C37" s="27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6">
        <f>SUM(S38:S42)</f>
        <v>4</v>
      </c>
      <c r="T37" s="176">
        <f>SUM(T38:T42)</f>
        <v>1</v>
      </c>
      <c r="U37" s="176">
        <f>SUM(S37:T37)</f>
        <v>5</v>
      </c>
    </row>
    <row r="38" spans="1:21" ht="37.5">
      <c r="A38" s="27" t="s">
        <v>100</v>
      </c>
      <c r="B38" s="8" t="s">
        <v>23</v>
      </c>
      <c r="C38" s="7" t="s">
        <v>316</v>
      </c>
      <c r="D38" s="2" t="s">
        <v>3</v>
      </c>
      <c r="E38" s="17" t="s">
        <v>132</v>
      </c>
      <c r="F38" s="17">
        <v>80</v>
      </c>
      <c r="G38" s="17">
        <v>85</v>
      </c>
      <c r="H38" s="17">
        <v>90</v>
      </c>
      <c r="I38" s="17">
        <v>95</v>
      </c>
      <c r="J38" s="24"/>
      <c r="K38" s="24"/>
      <c r="L38" s="24"/>
      <c r="M38" s="24"/>
      <c r="N38" s="25">
        <f>SUM('25'!D2)</f>
        <v>89.487142857142871</v>
      </c>
      <c r="O38" s="18"/>
      <c r="P38" s="18"/>
      <c r="Q38" s="8" t="s">
        <v>185</v>
      </c>
      <c r="R38" s="8" t="s">
        <v>142</v>
      </c>
      <c r="S38" s="8">
        <v>1</v>
      </c>
      <c r="T38" s="8"/>
      <c r="U38" s="352">
        <v>1</v>
      </c>
    </row>
    <row r="39" spans="1:21" ht="37.5">
      <c r="A39" s="26" t="s">
        <v>101</v>
      </c>
      <c r="B39" s="8" t="s">
        <v>24</v>
      </c>
      <c r="C39" s="7" t="s">
        <v>317</v>
      </c>
      <c r="D39" s="2" t="s">
        <v>26</v>
      </c>
      <c r="E39" s="17" t="s">
        <v>132</v>
      </c>
      <c r="F39" s="17">
        <v>80</v>
      </c>
      <c r="G39" s="17">
        <v>85</v>
      </c>
      <c r="H39" s="17">
        <v>90</v>
      </c>
      <c r="I39" s="17">
        <v>95</v>
      </c>
      <c r="J39" s="24"/>
      <c r="K39" s="24"/>
      <c r="L39" s="24"/>
      <c r="M39" s="24"/>
      <c r="N39" s="25">
        <f>SUM('26'!D2)</f>
        <v>91.916000000000011</v>
      </c>
      <c r="O39" s="18"/>
      <c r="P39" s="18"/>
      <c r="Q39" s="8" t="s">
        <v>185</v>
      </c>
      <c r="R39" s="8" t="s">
        <v>142</v>
      </c>
      <c r="S39" s="8">
        <v>1</v>
      </c>
      <c r="T39" s="8"/>
      <c r="U39" s="352">
        <v>1</v>
      </c>
    </row>
    <row r="40" spans="1:21" ht="37.5">
      <c r="A40" s="365" t="s">
        <v>102</v>
      </c>
      <c r="B40" s="366" t="s">
        <v>25</v>
      </c>
      <c r="C40" s="367" t="s">
        <v>844</v>
      </c>
      <c r="D40" s="368" t="s">
        <v>3</v>
      </c>
      <c r="E40" s="372" t="s">
        <v>132</v>
      </c>
      <c r="F40" s="372">
        <v>80</v>
      </c>
      <c r="G40" s="372">
        <v>85</v>
      </c>
      <c r="H40" s="372">
        <v>90</v>
      </c>
      <c r="I40" s="372">
        <v>95</v>
      </c>
      <c r="J40" s="373"/>
      <c r="K40" s="373"/>
      <c r="L40" s="373"/>
      <c r="M40" s="373"/>
      <c r="N40" s="357">
        <f>SUM('27'!D2)</f>
        <v>0</v>
      </c>
      <c r="O40" s="356"/>
      <c r="P40" s="356"/>
      <c r="Q40" s="366" t="s">
        <v>129</v>
      </c>
      <c r="R40" s="366" t="s">
        <v>188</v>
      </c>
      <c r="S40" s="366"/>
      <c r="T40" s="366">
        <v>1</v>
      </c>
      <c r="U40" s="381">
        <v>1</v>
      </c>
    </row>
    <row r="41" spans="1:21" ht="37.5">
      <c r="A41" s="26" t="s">
        <v>75</v>
      </c>
      <c r="B41" s="8" t="s">
        <v>189</v>
      </c>
      <c r="C41" s="7" t="s">
        <v>826</v>
      </c>
      <c r="D41" s="2" t="s">
        <v>26</v>
      </c>
      <c r="E41" s="17" t="s">
        <v>132</v>
      </c>
      <c r="F41" s="17" t="s">
        <v>132</v>
      </c>
      <c r="G41" s="17" t="s">
        <v>132</v>
      </c>
      <c r="H41" s="17" t="s">
        <v>132</v>
      </c>
      <c r="I41" s="17" t="s">
        <v>132</v>
      </c>
      <c r="J41" s="24"/>
      <c r="K41" s="24"/>
      <c r="L41" s="24"/>
      <c r="M41" s="24"/>
      <c r="N41" s="18">
        <f>SUM('28'!D2)</f>
        <v>0</v>
      </c>
      <c r="O41" s="18"/>
      <c r="P41" s="18"/>
      <c r="Q41" s="8" t="s">
        <v>131</v>
      </c>
      <c r="R41" s="8" t="s">
        <v>14</v>
      </c>
      <c r="S41" s="8">
        <v>1</v>
      </c>
      <c r="T41" s="8"/>
      <c r="U41" s="352">
        <v>1</v>
      </c>
    </row>
    <row r="42" spans="1:21">
      <c r="A42" s="26" t="s">
        <v>103</v>
      </c>
      <c r="B42" s="8" t="s">
        <v>191</v>
      </c>
      <c r="C42" s="7" t="s">
        <v>190</v>
      </c>
      <c r="D42" s="2" t="s">
        <v>26</v>
      </c>
      <c r="E42" s="17" t="s">
        <v>132</v>
      </c>
      <c r="F42" s="17" t="s">
        <v>132</v>
      </c>
      <c r="G42" s="17" t="s">
        <v>132</v>
      </c>
      <c r="H42" s="17" t="s">
        <v>132</v>
      </c>
      <c r="I42" s="17" t="s">
        <v>132</v>
      </c>
      <c r="J42" s="18">
        <v>0</v>
      </c>
      <c r="K42" s="18">
        <v>0</v>
      </c>
      <c r="L42" s="18">
        <v>0</v>
      </c>
      <c r="M42" s="18">
        <v>0</v>
      </c>
      <c r="N42" s="18">
        <f>SUM('29'!H2)</f>
        <v>0</v>
      </c>
      <c r="O42" s="18"/>
      <c r="P42" s="18"/>
      <c r="Q42" s="8" t="s">
        <v>131</v>
      </c>
      <c r="R42" s="8" t="s">
        <v>14</v>
      </c>
      <c r="S42" s="8">
        <v>1</v>
      </c>
      <c r="T42" s="8"/>
      <c r="U42" s="352">
        <v>1</v>
      </c>
    </row>
    <row r="43" spans="1:21">
      <c r="A43" s="272" t="s">
        <v>192</v>
      </c>
      <c r="B43" s="272"/>
      <c r="C43" s="27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6">
        <f>SUM(S44:S46)</f>
        <v>0</v>
      </c>
      <c r="T43" s="176">
        <f>SUM(T44:T46)</f>
        <v>3</v>
      </c>
      <c r="U43" s="176">
        <f>SUM(S43:T43)</f>
        <v>3</v>
      </c>
    </row>
    <row r="44" spans="1:21" ht="37.5">
      <c r="A44" s="365" t="s">
        <v>77</v>
      </c>
      <c r="B44" s="366" t="s">
        <v>27</v>
      </c>
      <c r="C44" s="367" t="s">
        <v>139</v>
      </c>
      <c r="D44" s="368" t="s">
        <v>3</v>
      </c>
      <c r="E44" s="372" t="s">
        <v>132</v>
      </c>
      <c r="F44" s="372">
        <v>5</v>
      </c>
      <c r="G44" s="372">
        <v>10</v>
      </c>
      <c r="H44" s="372">
        <v>15</v>
      </c>
      <c r="I44" s="372">
        <v>20</v>
      </c>
      <c r="J44" s="373"/>
      <c r="K44" s="357">
        <v>37.5</v>
      </c>
      <c r="L44" s="357">
        <v>80</v>
      </c>
      <c r="M44" s="357">
        <v>40</v>
      </c>
      <c r="N44" s="357" t="e">
        <f>SUM('30'!G2)</f>
        <v>#DIV/0!</v>
      </c>
      <c r="O44" s="356"/>
      <c r="P44" s="356"/>
      <c r="Q44" s="366" t="s">
        <v>129</v>
      </c>
      <c r="R44" s="366" t="s">
        <v>193</v>
      </c>
      <c r="S44" s="366"/>
      <c r="T44" s="366">
        <v>1</v>
      </c>
      <c r="U44" s="381">
        <v>1</v>
      </c>
    </row>
    <row r="45" spans="1:21" ht="56.25">
      <c r="A45" s="365" t="s">
        <v>76</v>
      </c>
      <c r="B45" s="366" t="s">
        <v>28</v>
      </c>
      <c r="C45" s="367" t="s">
        <v>843</v>
      </c>
      <c r="D45" s="368" t="s">
        <v>3</v>
      </c>
      <c r="E45" s="372" t="s">
        <v>132</v>
      </c>
      <c r="F45" s="372">
        <v>5</v>
      </c>
      <c r="G45" s="372">
        <v>10</v>
      </c>
      <c r="H45" s="372">
        <v>15</v>
      </c>
      <c r="I45" s="372">
        <v>20</v>
      </c>
      <c r="J45" s="373"/>
      <c r="K45" s="373"/>
      <c r="L45" s="373"/>
      <c r="M45" s="373"/>
      <c r="N45" s="357" t="e">
        <f>SUM('31'!D2)</f>
        <v>#DIV/0!</v>
      </c>
      <c r="O45" s="356"/>
      <c r="P45" s="356"/>
      <c r="Q45" s="366" t="s">
        <v>129</v>
      </c>
      <c r="R45" s="366" t="s">
        <v>143</v>
      </c>
      <c r="S45" s="366"/>
      <c r="T45" s="366">
        <v>1</v>
      </c>
      <c r="U45" s="381">
        <v>1</v>
      </c>
    </row>
    <row r="46" spans="1:21" ht="38.25" thickBot="1">
      <c r="A46" s="391" t="s">
        <v>104</v>
      </c>
      <c r="B46" s="392" t="s">
        <v>29</v>
      </c>
      <c r="C46" s="393" t="s">
        <v>30</v>
      </c>
      <c r="D46" s="394" t="s">
        <v>3</v>
      </c>
      <c r="E46" s="395" t="s">
        <v>132</v>
      </c>
      <c r="F46" s="395">
        <v>5</v>
      </c>
      <c r="G46" s="395">
        <v>10</v>
      </c>
      <c r="H46" s="395">
        <v>15</v>
      </c>
      <c r="I46" s="395">
        <v>20</v>
      </c>
      <c r="J46" s="396"/>
      <c r="K46" s="399">
        <v>42.86</v>
      </c>
      <c r="L46" s="399">
        <v>71.430000000000007</v>
      </c>
      <c r="M46" s="399">
        <v>60</v>
      </c>
      <c r="N46" s="399">
        <f>SUM('32 (2)'!H18)</f>
        <v>100</v>
      </c>
      <c r="O46" s="397"/>
      <c r="P46" s="397"/>
      <c r="Q46" s="392" t="s">
        <v>129</v>
      </c>
      <c r="R46" s="392" t="s">
        <v>143</v>
      </c>
      <c r="S46" s="392"/>
      <c r="T46" s="392">
        <v>1</v>
      </c>
      <c r="U46" s="398">
        <v>1</v>
      </c>
    </row>
    <row r="47" spans="1:21" ht="19.5" thickBot="1">
      <c r="A47" s="388" t="s">
        <v>195</v>
      </c>
      <c r="B47" s="388"/>
      <c r="C47" s="388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90">
        <f>SUM(S48)</f>
        <v>14</v>
      </c>
      <c r="T47" s="390">
        <f>SUM(T48)</f>
        <v>0</v>
      </c>
      <c r="U47" s="390">
        <f>SUM(S47:T47)</f>
        <v>14</v>
      </c>
    </row>
    <row r="48" spans="1:21">
      <c r="A48" s="385" t="s">
        <v>196</v>
      </c>
      <c r="B48" s="385"/>
      <c r="C48" s="385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7">
        <f>SUM(S49,S52,S55,S60)</f>
        <v>14</v>
      </c>
      <c r="T48" s="387">
        <f>SUM(T49,T52,T55,T60)</f>
        <v>0</v>
      </c>
      <c r="U48" s="387">
        <f>SUM(S48:T48)</f>
        <v>14</v>
      </c>
    </row>
    <row r="49" spans="1:21">
      <c r="A49" s="272" t="s">
        <v>197</v>
      </c>
      <c r="B49" s="272"/>
      <c r="C49" s="27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6">
        <f>SUM(S50:S51)</f>
        <v>2</v>
      </c>
      <c r="T49" s="176">
        <f>SUM(T50:T51)</f>
        <v>0</v>
      </c>
      <c r="U49" s="176">
        <f>SUM(S49:T49)</f>
        <v>2</v>
      </c>
    </row>
    <row r="50" spans="1:21" ht="56.25">
      <c r="A50" s="26" t="s">
        <v>106</v>
      </c>
      <c r="B50" s="8" t="s">
        <v>31</v>
      </c>
      <c r="C50" s="7" t="s">
        <v>198</v>
      </c>
      <c r="D50" s="2" t="s">
        <v>33</v>
      </c>
      <c r="E50" s="28" t="s">
        <v>132</v>
      </c>
      <c r="F50" s="28" t="s">
        <v>132</v>
      </c>
      <c r="G50" s="28" t="s">
        <v>132</v>
      </c>
      <c r="H50" s="28" t="s">
        <v>132</v>
      </c>
      <c r="I50" s="28" t="s">
        <v>132</v>
      </c>
      <c r="J50" s="29">
        <v>61</v>
      </c>
      <c r="K50" s="29">
        <v>69</v>
      </c>
      <c r="L50" s="29">
        <v>70</v>
      </c>
      <c r="M50" s="29">
        <v>58</v>
      </c>
      <c r="N50" s="29">
        <f>SUM('33'!H2)</f>
        <v>42</v>
      </c>
      <c r="O50" s="29"/>
      <c r="P50" s="29"/>
      <c r="Q50" s="8" t="s">
        <v>130</v>
      </c>
      <c r="R50" s="8" t="s">
        <v>34</v>
      </c>
      <c r="S50" s="8">
        <v>1</v>
      </c>
      <c r="T50" s="8"/>
      <c r="U50" s="352">
        <f>SUM(S50:T50)</f>
        <v>1</v>
      </c>
    </row>
    <row r="51" spans="1:21" ht="56.25">
      <c r="A51" s="26" t="s">
        <v>107</v>
      </c>
      <c r="B51" s="8" t="s">
        <v>32</v>
      </c>
      <c r="C51" s="7" t="s">
        <v>199</v>
      </c>
      <c r="D51" s="2" t="s">
        <v>200</v>
      </c>
      <c r="E51" s="358" t="s">
        <v>132</v>
      </c>
      <c r="F51" s="358" t="s">
        <v>132</v>
      </c>
      <c r="G51" s="358" t="s">
        <v>132</v>
      </c>
      <c r="H51" s="358" t="s">
        <v>132</v>
      </c>
      <c r="I51" s="358" t="s">
        <v>132</v>
      </c>
      <c r="J51" s="24"/>
      <c r="K51" s="24"/>
      <c r="L51" s="29" t="s">
        <v>201</v>
      </c>
      <c r="M51" s="29" t="s">
        <v>202</v>
      </c>
      <c r="N51" s="29" t="s">
        <v>837</v>
      </c>
      <c r="O51" s="29"/>
      <c r="P51" s="29"/>
      <c r="Q51" s="8" t="s">
        <v>130</v>
      </c>
      <c r="R51" s="8" t="s">
        <v>34</v>
      </c>
      <c r="S51" s="8">
        <v>1</v>
      </c>
      <c r="T51" s="8"/>
      <c r="U51" s="352">
        <f>SUM(S51:T51)</f>
        <v>1</v>
      </c>
    </row>
    <row r="52" spans="1:21">
      <c r="A52" s="272" t="s">
        <v>203</v>
      </c>
      <c r="B52" s="272"/>
      <c r="C52" s="27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6">
        <f>SUM(S53:S54)</f>
        <v>2</v>
      </c>
      <c r="T52" s="176">
        <f>SUM(T53:T54)</f>
        <v>0</v>
      </c>
      <c r="U52" s="176">
        <f>SUM(S52:T52)</f>
        <v>2</v>
      </c>
    </row>
    <row r="53" spans="1:21" ht="37.5">
      <c r="A53" s="26" t="s">
        <v>105</v>
      </c>
      <c r="B53" s="8" t="s">
        <v>35</v>
      </c>
      <c r="C53" s="7" t="s">
        <v>204</v>
      </c>
      <c r="D53" s="2" t="s">
        <v>3</v>
      </c>
      <c r="E53" s="28" t="s">
        <v>132</v>
      </c>
      <c r="F53" s="28">
        <v>80</v>
      </c>
      <c r="G53" s="28">
        <v>85</v>
      </c>
      <c r="H53" s="28">
        <v>90</v>
      </c>
      <c r="I53" s="28">
        <v>95</v>
      </c>
      <c r="J53" s="29">
        <v>78.61</v>
      </c>
      <c r="K53" s="29">
        <v>83.96</v>
      </c>
      <c r="L53" s="29">
        <v>82.96</v>
      </c>
      <c r="M53" s="29">
        <v>81.88</v>
      </c>
      <c r="N53" s="30">
        <f>SUM('35'!H2)</f>
        <v>89.2</v>
      </c>
      <c r="O53" s="29"/>
      <c r="P53" s="29"/>
      <c r="Q53" s="8" t="s">
        <v>130</v>
      </c>
      <c r="R53" s="8" t="s">
        <v>205</v>
      </c>
      <c r="S53" s="8">
        <v>1</v>
      </c>
      <c r="T53" s="8"/>
      <c r="U53" s="352">
        <f>SUM(S53:T53)</f>
        <v>1</v>
      </c>
    </row>
    <row r="54" spans="1:21" ht="56.25">
      <c r="A54" s="26" t="s">
        <v>108</v>
      </c>
      <c r="B54" s="8" t="s">
        <v>148</v>
      </c>
      <c r="C54" s="7" t="s">
        <v>827</v>
      </c>
      <c r="D54" s="2" t="s">
        <v>3</v>
      </c>
      <c r="E54" s="28" t="s">
        <v>132</v>
      </c>
      <c r="F54" s="28" t="s">
        <v>132</v>
      </c>
      <c r="G54" s="28">
        <v>85</v>
      </c>
      <c r="H54" s="28">
        <v>90</v>
      </c>
      <c r="I54" s="28">
        <v>95</v>
      </c>
      <c r="J54" s="24"/>
      <c r="K54" s="24"/>
      <c r="L54" s="24"/>
      <c r="M54" s="24"/>
      <c r="N54" s="30">
        <f>SUM('36'!D2)</f>
        <v>100</v>
      </c>
      <c r="O54" s="29"/>
      <c r="P54" s="29"/>
      <c r="Q54" s="8" t="s">
        <v>130</v>
      </c>
      <c r="R54" s="8" t="s">
        <v>205</v>
      </c>
      <c r="S54" s="8">
        <v>1</v>
      </c>
      <c r="T54" s="8"/>
      <c r="U54" s="352">
        <f>SUM(S54:T54)</f>
        <v>1</v>
      </c>
    </row>
    <row r="55" spans="1:21">
      <c r="A55" s="272" t="s">
        <v>206</v>
      </c>
      <c r="B55" s="272"/>
      <c r="C55" s="27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6">
        <f>SUM(S56:S59)</f>
        <v>4</v>
      </c>
      <c r="T55" s="176">
        <f>SUM(T56:T59)</f>
        <v>0</v>
      </c>
      <c r="U55" s="176">
        <f>SUM(S55:T55)</f>
        <v>4</v>
      </c>
    </row>
    <row r="56" spans="1:21" ht="37.5">
      <c r="A56" s="26" t="s">
        <v>109</v>
      </c>
      <c r="B56" s="8" t="s">
        <v>36</v>
      </c>
      <c r="C56" s="7" t="s">
        <v>828</v>
      </c>
      <c r="D56" s="2" t="s">
        <v>3</v>
      </c>
      <c r="E56" s="28" t="s">
        <v>132</v>
      </c>
      <c r="F56" s="28">
        <v>80</v>
      </c>
      <c r="G56" s="28">
        <v>85</v>
      </c>
      <c r="H56" s="28">
        <v>90</v>
      </c>
      <c r="I56" s="28">
        <v>95</v>
      </c>
      <c r="J56" s="24"/>
      <c r="K56" s="24"/>
      <c r="L56" s="24"/>
      <c r="M56" s="24"/>
      <c r="N56" s="29">
        <f>SUM('37'!D2)</f>
        <v>82.83</v>
      </c>
      <c r="O56" s="29"/>
      <c r="P56" s="29"/>
      <c r="Q56" s="8" t="s">
        <v>130</v>
      </c>
      <c r="R56" s="8" t="s">
        <v>208</v>
      </c>
      <c r="S56" s="8">
        <v>1</v>
      </c>
      <c r="T56" s="8"/>
      <c r="U56" s="352">
        <f>SUM(S56:T56)</f>
        <v>1</v>
      </c>
    </row>
    <row r="57" spans="1:21">
      <c r="A57" s="26" t="s">
        <v>110</v>
      </c>
      <c r="B57" s="8" t="s">
        <v>37</v>
      </c>
      <c r="C57" s="7" t="s">
        <v>209</v>
      </c>
      <c r="D57" s="2" t="s">
        <v>3</v>
      </c>
      <c r="E57" s="28" t="s">
        <v>132</v>
      </c>
      <c r="F57" s="28">
        <v>80</v>
      </c>
      <c r="G57" s="28">
        <v>85</v>
      </c>
      <c r="H57" s="28">
        <v>90</v>
      </c>
      <c r="I57" s="28">
        <v>95</v>
      </c>
      <c r="J57" s="29">
        <v>85.33</v>
      </c>
      <c r="K57" s="30">
        <v>89</v>
      </c>
      <c r="L57" s="30">
        <v>87</v>
      </c>
      <c r="M57" s="29">
        <v>87.75</v>
      </c>
      <c r="N57" s="29">
        <f>SUM('38'!H2)</f>
        <v>92.56</v>
      </c>
      <c r="O57" s="29"/>
      <c r="P57" s="29"/>
      <c r="Q57" s="8" t="s">
        <v>130</v>
      </c>
      <c r="R57" s="8" t="s">
        <v>208</v>
      </c>
      <c r="S57" s="8">
        <v>1</v>
      </c>
      <c r="T57" s="8"/>
      <c r="U57" s="352">
        <f t="shared" ref="U57:U66" si="2">SUM(S57:T57)</f>
        <v>1</v>
      </c>
    </row>
    <row r="58" spans="1:21" ht="37.5">
      <c r="A58" s="26" t="s">
        <v>111</v>
      </c>
      <c r="B58" s="8" t="s">
        <v>38</v>
      </c>
      <c r="C58" s="7" t="s">
        <v>210</v>
      </c>
      <c r="D58" s="2" t="s">
        <v>3</v>
      </c>
      <c r="E58" s="28" t="s">
        <v>132</v>
      </c>
      <c r="F58" s="28">
        <v>50</v>
      </c>
      <c r="G58" s="28">
        <v>60</v>
      </c>
      <c r="H58" s="28">
        <v>70</v>
      </c>
      <c r="I58" s="28">
        <v>80</v>
      </c>
      <c r="J58" s="29">
        <v>56.25</v>
      </c>
      <c r="K58" s="29">
        <v>68.75</v>
      </c>
      <c r="L58" s="29">
        <v>81.25</v>
      </c>
      <c r="M58" s="30">
        <v>73.33</v>
      </c>
      <c r="N58" s="30">
        <f>SUM('39'!H2)</f>
        <v>62.5</v>
      </c>
      <c r="O58" s="29"/>
      <c r="P58" s="29"/>
      <c r="Q58" s="8" t="s">
        <v>130</v>
      </c>
      <c r="R58" s="8" t="s">
        <v>34</v>
      </c>
      <c r="S58" s="8">
        <v>1</v>
      </c>
      <c r="T58" s="8"/>
      <c r="U58" s="352">
        <f t="shared" si="2"/>
        <v>1</v>
      </c>
    </row>
    <row r="59" spans="1:21" ht="37.5">
      <c r="A59" s="26" t="s">
        <v>112</v>
      </c>
      <c r="B59" s="8" t="s">
        <v>39</v>
      </c>
      <c r="C59" s="359" t="s">
        <v>211</v>
      </c>
      <c r="D59" s="2" t="s">
        <v>3</v>
      </c>
      <c r="E59" s="28" t="s">
        <v>132</v>
      </c>
      <c r="F59" s="28">
        <v>80</v>
      </c>
      <c r="G59" s="28">
        <v>85</v>
      </c>
      <c r="H59" s="28">
        <v>90</v>
      </c>
      <c r="I59" s="28">
        <v>95</v>
      </c>
      <c r="J59" s="24"/>
      <c r="K59" s="29">
        <v>90.67</v>
      </c>
      <c r="L59" s="29">
        <v>89.29</v>
      </c>
      <c r="M59" s="29">
        <v>89.81</v>
      </c>
      <c r="N59" s="29">
        <f>SUM('40'!G2)</f>
        <v>93.85</v>
      </c>
      <c r="O59" s="29"/>
      <c r="P59" s="29"/>
      <c r="Q59" s="8" t="s">
        <v>130</v>
      </c>
      <c r="R59" s="8" t="s">
        <v>8</v>
      </c>
      <c r="S59" s="8">
        <v>1</v>
      </c>
      <c r="T59" s="8"/>
      <c r="U59" s="352">
        <f t="shared" si="2"/>
        <v>1</v>
      </c>
    </row>
    <row r="60" spans="1:21">
      <c r="A60" s="272" t="s">
        <v>212</v>
      </c>
      <c r="B60" s="272"/>
      <c r="C60" s="27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6">
        <f>SUM(S61:S66)</f>
        <v>6</v>
      </c>
      <c r="T60" s="176">
        <f>SUM(T61:T66)</f>
        <v>0</v>
      </c>
      <c r="U60" s="176">
        <f>SUM(S60:T60)</f>
        <v>6</v>
      </c>
    </row>
    <row r="61" spans="1:21" ht="37.5">
      <c r="A61" s="26" t="s">
        <v>113</v>
      </c>
      <c r="B61" s="8" t="s">
        <v>40</v>
      </c>
      <c r="C61" s="7" t="s">
        <v>41</v>
      </c>
      <c r="D61" s="2" t="s">
        <v>3</v>
      </c>
      <c r="E61" s="17" t="s">
        <v>132</v>
      </c>
      <c r="F61" s="17">
        <v>80</v>
      </c>
      <c r="G61" s="17">
        <v>85</v>
      </c>
      <c r="H61" s="17">
        <v>90</v>
      </c>
      <c r="I61" s="17">
        <v>95</v>
      </c>
      <c r="J61" s="25">
        <v>75</v>
      </c>
      <c r="K61" s="25">
        <v>81.25</v>
      </c>
      <c r="L61" s="29">
        <v>100</v>
      </c>
      <c r="M61" s="29">
        <v>100</v>
      </c>
      <c r="N61" s="30">
        <f>SUM('41'!H2)</f>
        <v>100</v>
      </c>
      <c r="O61" s="29"/>
      <c r="P61" s="29"/>
      <c r="Q61" s="8" t="s">
        <v>213</v>
      </c>
      <c r="R61" s="8" t="s">
        <v>208</v>
      </c>
      <c r="S61" s="8">
        <v>1</v>
      </c>
      <c r="T61" s="8"/>
      <c r="U61" s="352">
        <f t="shared" si="2"/>
        <v>1</v>
      </c>
    </row>
    <row r="62" spans="1:21" ht="37.5">
      <c r="A62" s="26" t="s">
        <v>114</v>
      </c>
      <c r="B62" s="8" t="s">
        <v>42</v>
      </c>
      <c r="C62" s="7" t="s">
        <v>44</v>
      </c>
      <c r="D62" s="2" t="s">
        <v>3</v>
      </c>
      <c r="E62" s="17" t="s">
        <v>132</v>
      </c>
      <c r="F62" s="17">
        <v>80</v>
      </c>
      <c r="G62" s="17">
        <v>85</v>
      </c>
      <c r="H62" s="17">
        <v>90</v>
      </c>
      <c r="I62" s="17">
        <v>95</v>
      </c>
      <c r="J62" s="25">
        <v>88.33</v>
      </c>
      <c r="K62" s="25">
        <v>94.73</v>
      </c>
      <c r="L62" s="29">
        <v>82.47</v>
      </c>
      <c r="M62" s="29">
        <v>89.89</v>
      </c>
      <c r="N62" s="30">
        <f>SUM('42'!H2)</f>
        <v>85.384999999999991</v>
      </c>
      <c r="O62" s="29"/>
      <c r="P62" s="29"/>
      <c r="Q62" s="8" t="s">
        <v>130</v>
      </c>
      <c r="R62" s="8" t="s">
        <v>19</v>
      </c>
      <c r="S62" s="8">
        <v>1</v>
      </c>
      <c r="T62" s="8"/>
      <c r="U62" s="352">
        <f t="shared" si="2"/>
        <v>1</v>
      </c>
    </row>
    <row r="63" spans="1:21" ht="37.5">
      <c r="A63" s="26" t="s">
        <v>115</v>
      </c>
      <c r="B63" s="8" t="s">
        <v>43</v>
      </c>
      <c r="C63" s="7" t="s">
        <v>214</v>
      </c>
      <c r="D63" s="2" t="s">
        <v>149</v>
      </c>
      <c r="E63" s="17">
        <v>3</v>
      </c>
      <c r="F63" s="17">
        <v>4</v>
      </c>
      <c r="G63" s="17">
        <v>4</v>
      </c>
      <c r="H63" s="17">
        <v>5</v>
      </c>
      <c r="I63" s="17">
        <v>5</v>
      </c>
      <c r="J63" s="18">
        <v>7</v>
      </c>
      <c r="K63" s="18">
        <v>3</v>
      </c>
      <c r="L63" s="29">
        <v>5</v>
      </c>
      <c r="M63" s="29">
        <v>8</v>
      </c>
      <c r="N63" s="29">
        <f>SUM('43'!H2)</f>
        <v>8</v>
      </c>
      <c r="O63" s="29"/>
      <c r="P63" s="29"/>
      <c r="Q63" s="8" t="s">
        <v>130</v>
      </c>
      <c r="R63" s="8" t="s">
        <v>19</v>
      </c>
      <c r="S63" s="8">
        <v>1</v>
      </c>
      <c r="T63" s="8"/>
      <c r="U63" s="352">
        <f t="shared" si="2"/>
        <v>1</v>
      </c>
    </row>
    <row r="64" spans="1:21">
      <c r="A64" s="26" t="s">
        <v>116</v>
      </c>
      <c r="B64" s="8" t="s">
        <v>45</v>
      </c>
      <c r="C64" s="7" t="s">
        <v>215</v>
      </c>
      <c r="D64" s="2" t="s">
        <v>7</v>
      </c>
      <c r="E64" s="360">
        <v>46000</v>
      </c>
      <c r="F64" s="360">
        <v>46000</v>
      </c>
      <c r="G64" s="360">
        <v>46000</v>
      </c>
      <c r="H64" s="360">
        <v>46000</v>
      </c>
      <c r="I64" s="360">
        <v>46000</v>
      </c>
      <c r="J64" s="31">
        <v>64103</v>
      </c>
      <c r="K64" s="31">
        <v>259174.5</v>
      </c>
      <c r="L64" s="31">
        <v>110450.48</v>
      </c>
      <c r="M64" s="31">
        <v>126549.27</v>
      </c>
      <c r="N64" s="25">
        <f>SUM('44'!H2)</f>
        <v>51469.31</v>
      </c>
      <c r="O64" s="18"/>
      <c r="P64" s="18"/>
      <c r="Q64" s="8" t="s">
        <v>130</v>
      </c>
      <c r="R64" s="8" t="s">
        <v>8</v>
      </c>
      <c r="S64" s="8">
        <v>1</v>
      </c>
      <c r="T64" s="8"/>
      <c r="U64" s="352">
        <f t="shared" si="2"/>
        <v>1</v>
      </c>
    </row>
    <row r="65" spans="1:21" ht="37.5">
      <c r="A65" s="26" t="s">
        <v>117</v>
      </c>
      <c r="B65" s="8" t="s">
        <v>47</v>
      </c>
      <c r="C65" s="7" t="s">
        <v>318</v>
      </c>
      <c r="D65" s="2" t="s">
        <v>3</v>
      </c>
      <c r="E65" s="17" t="s">
        <v>132</v>
      </c>
      <c r="F65" s="17" t="s">
        <v>132</v>
      </c>
      <c r="G65" s="17">
        <v>60</v>
      </c>
      <c r="H65" s="17">
        <v>70</v>
      </c>
      <c r="I65" s="17">
        <v>80</v>
      </c>
      <c r="J65" s="24"/>
      <c r="K65" s="24"/>
      <c r="L65" s="24"/>
      <c r="M65" s="24"/>
      <c r="N65" s="18">
        <f>SUM('45'!D2)</f>
        <v>50</v>
      </c>
      <c r="O65" s="18"/>
      <c r="P65" s="18"/>
      <c r="Q65" s="8" t="s">
        <v>130</v>
      </c>
      <c r="R65" s="8" t="s">
        <v>19</v>
      </c>
      <c r="S65" s="8">
        <v>1</v>
      </c>
      <c r="T65" s="8"/>
      <c r="U65" s="352">
        <f t="shared" si="2"/>
        <v>1</v>
      </c>
    </row>
    <row r="66" spans="1:21" ht="38.25" thickBot="1">
      <c r="A66" s="400" t="s">
        <v>118</v>
      </c>
      <c r="B66" s="401" t="s">
        <v>216</v>
      </c>
      <c r="C66" s="349" t="s">
        <v>829</v>
      </c>
      <c r="D66" s="402" t="s">
        <v>33</v>
      </c>
      <c r="E66" s="403" t="s">
        <v>132</v>
      </c>
      <c r="F66" s="403" t="s">
        <v>132</v>
      </c>
      <c r="G66" s="403">
        <v>60</v>
      </c>
      <c r="H66" s="403">
        <v>70</v>
      </c>
      <c r="I66" s="403">
        <v>80</v>
      </c>
      <c r="J66" s="404"/>
      <c r="K66" s="404"/>
      <c r="L66" s="404"/>
      <c r="M66" s="404"/>
      <c r="N66" s="405">
        <f>SUM('46'!D2)</f>
        <v>11</v>
      </c>
      <c r="O66" s="405"/>
      <c r="P66" s="405"/>
      <c r="Q66" s="401" t="s">
        <v>130</v>
      </c>
      <c r="R66" s="401" t="s">
        <v>134</v>
      </c>
      <c r="S66" s="401">
        <v>1</v>
      </c>
      <c r="T66" s="401"/>
      <c r="U66" s="406">
        <f t="shared" si="2"/>
        <v>1</v>
      </c>
    </row>
    <row r="67" spans="1:21" ht="19.5" thickBot="1">
      <c r="A67" s="388" t="s">
        <v>217</v>
      </c>
      <c r="B67" s="388"/>
      <c r="C67" s="388"/>
      <c r="D67" s="388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90">
        <f>SUM(S68,S89)</f>
        <v>16</v>
      </c>
      <c r="T67" s="390">
        <f>SUM(T68,T89)</f>
        <v>4</v>
      </c>
      <c r="U67" s="390">
        <f>SUM(S67:T67)</f>
        <v>20</v>
      </c>
    </row>
    <row r="68" spans="1:21">
      <c r="A68" s="385" t="s">
        <v>218</v>
      </c>
      <c r="B68" s="385"/>
      <c r="C68" s="385"/>
      <c r="D68" s="385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7">
        <f>SUM(S69,S77,S80,S83,S85)</f>
        <v>11</v>
      </c>
      <c r="T68" s="387">
        <f>SUM(T69,T77,T80,T83,T85)</f>
        <v>4</v>
      </c>
      <c r="U68" s="387">
        <f>SUM(S68:T68)</f>
        <v>15</v>
      </c>
    </row>
    <row r="69" spans="1:21">
      <c r="A69" s="272" t="s">
        <v>219</v>
      </c>
      <c r="B69" s="272"/>
      <c r="C69" s="27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6">
        <f>SUM(S70:S76)</f>
        <v>3</v>
      </c>
      <c r="T69" s="176">
        <f>SUM(T70:T76)</f>
        <v>4</v>
      </c>
      <c r="U69" s="176">
        <f>SUM(S69:T69)</f>
        <v>7</v>
      </c>
    </row>
    <row r="70" spans="1:21" ht="37.5">
      <c r="A70" s="26" t="s">
        <v>119</v>
      </c>
      <c r="B70" s="8" t="s">
        <v>48</v>
      </c>
      <c r="C70" s="7" t="s">
        <v>220</v>
      </c>
      <c r="D70" s="2" t="s">
        <v>3</v>
      </c>
      <c r="E70" s="28">
        <v>80</v>
      </c>
      <c r="F70" s="28">
        <v>80</v>
      </c>
      <c r="G70" s="28">
        <v>80</v>
      </c>
      <c r="H70" s="28">
        <v>80</v>
      </c>
      <c r="I70" s="28">
        <v>80</v>
      </c>
      <c r="J70" s="24"/>
      <c r="K70" s="24"/>
      <c r="L70" s="30">
        <v>70.599999999999994</v>
      </c>
      <c r="M70" s="29">
        <v>80.66</v>
      </c>
      <c r="N70" s="30">
        <f>SUM('47'!F2)</f>
        <v>89.04</v>
      </c>
      <c r="O70" s="29"/>
      <c r="P70" s="29"/>
      <c r="Q70" s="8" t="s">
        <v>131</v>
      </c>
      <c r="R70" s="8" t="s">
        <v>12</v>
      </c>
      <c r="S70" s="8">
        <v>1</v>
      </c>
      <c r="T70" s="8"/>
      <c r="U70" s="352"/>
    </row>
    <row r="71" spans="1:21" ht="37.5">
      <c r="A71" s="365" t="s">
        <v>128</v>
      </c>
      <c r="B71" s="366" t="s">
        <v>49</v>
      </c>
      <c r="C71" s="367" t="s">
        <v>221</v>
      </c>
      <c r="D71" s="368" t="s">
        <v>3</v>
      </c>
      <c r="E71" s="369">
        <v>80</v>
      </c>
      <c r="F71" s="369">
        <v>80</v>
      </c>
      <c r="G71" s="369">
        <v>80</v>
      </c>
      <c r="H71" s="369">
        <v>80</v>
      </c>
      <c r="I71" s="369">
        <v>80</v>
      </c>
      <c r="J71" s="373"/>
      <c r="K71" s="373"/>
      <c r="L71" s="373"/>
      <c r="M71" s="375">
        <v>80</v>
      </c>
      <c r="N71" s="371" t="e">
        <f>SUM('48'!E2)</f>
        <v>#DIV/0!</v>
      </c>
      <c r="O71" s="371"/>
      <c r="P71" s="371"/>
      <c r="Q71" s="366" t="s">
        <v>129</v>
      </c>
      <c r="R71" s="366" t="s">
        <v>10</v>
      </c>
      <c r="S71" s="366"/>
      <c r="T71" s="366">
        <v>1</v>
      </c>
      <c r="U71" s="381">
        <v>1</v>
      </c>
    </row>
    <row r="72" spans="1:21" ht="37.5">
      <c r="A72" s="365" t="s">
        <v>120</v>
      </c>
      <c r="B72" s="366" t="s">
        <v>50</v>
      </c>
      <c r="C72" s="367" t="s">
        <v>222</v>
      </c>
      <c r="D72" s="368" t="s">
        <v>3</v>
      </c>
      <c r="E72" s="369">
        <v>80</v>
      </c>
      <c r="F72" s="369">
        <v>80</v>
      </c>
      <c r="G72" s="369">
        <v>85</v>
      </c>
      <c r="H72" s="369">
        <v>90</v>
      </c>
      <c r="I72" s="369">
        <v>95</v>
      </c>
      <c r="J72" s="373"/>
      <c r="K72" s="373"/>
      <c r="L72" s="373"/>
      <c r="M72" s="375">
        <v>85</v>
      </c>
      <c r="N72" s="371" t="e">
        <f>SUM('49'!E2)</f>
        <v>#DIV/0!</v>
      </c>
      <c r="O72" s="371"/>
      <c r="P72" s="371"/>
      <c r="Q72" s="366" t="s">
        <v>130</v>
      </c>
      <c r="R72" s="366" t="s">
        <v>17</v>
      </c>
      <c r="S72" s="366"/>
      <c r="T72" s="366">
        <v>1</v>
      </c>
      <c r="U72" s="381">
        <v>1</v>
      </c>
    </row>
    <row r="73" spans="1:21" ht="37.5">
      <c r="A73" s="26" t="s">
        <v>121</v>
      </c>
      <c r="B73" s="8" t="s">
        <v>223</v>
      </c>
      <c r="C73" s="7" t="s">
        <v>319</v>
      </c>
      <c r="D73" s="2" t="s">
        <v>149</v>
      </c>
      <c r="E73" s="28" t="s">
        <v>224</v>
      </c>
      <c r="F73" s="28" t="s">
        <v>224</v>
      </c>
      <c r="G73" s="28" t="s">
        <v>224</v>
      </c>
      <c r="H73" s="28" t="s">
        <v>224</v>
      </c>
      <c r="I73" s="28" t="s">
        <v>224</v>
      </c>
      <c r="J73" s="24"/>
      <c r="K73" s="24"/>
      <c r="L73" s="24"/>
      <c r="M73" s="24"/>
      <c r="N73" s="130">
        <f>SUM('50'!D2)</f>
        <v>4</v>
      </c>
      <c r="O73" s="29"/>
      <c r="P73" s="29"/>
      <c r="Q73" s="8" t="s">
        <v>129</v>
      </c>
      <c r="R73" s="8" t="s">
        <v>10</v>
      </c>
      <c r="S73" s="8">
        <v>1</v>
      </c>
      <c r="T73" s="8"/>
      <c r="U73" s="352"/>
    </row>
    <row r="74" spans="1:21" ht="37.5">
      <c r="A74" s="26" t="s">
        <v>122</v>
      </c>
      <c r="B74" s="32" t="s">
        <v>147</v>
      </c>
      <c r="C74" s="7" t="s">
        <v>299</v>
      </c>
      <c r="D74" s="2" t="s">
        <v>3</v>
      </c>
      <c r="E74" s="28">
        <v>85</v>
      </c>
      <c r="F74" s="28">
        <v>85</v>
      </c>
      <c r="G74" s="28">
        <v>90</v>
      </c>
      <c r="H74" s="28">
        <v>95</v>
      </c>
      <c r="I74" s="28">
        <v>100</v>
      </c>
      <c r="J74" s="24"/>
      <c r="K74" s="24"/>
      <c r="L74" s="29">
        <v>100</v>
      </c>
      <c r="M74" s="29">
        <v>100</v>
      </c>
      <c r="N74" s="30">
        <f>SUM('51'!F2)</f>
        <v>100</v>
      </c>
      <c r="O74" s="29"/>
      <c r="P74" s="29"/>
      <c r="Q74" s="8" t="s">
        <v>130</v>
      </c>
      <c r="R74" s="8" t="s">
        <v>17</v>
      </c>
      <c r="S74" s="8">
        <v>1</v>
      </c>
      <c r="T74" s="8"/>
      <c r="U74" s="352"/>
    </row>
    <row r="75" spans="1:21" ht="56.25">
      <c r="A75" s="365" t="s">
        <v>124</v>
      </c>
      <c r="B75" s="374" t="s">
        <v>225</v>
      </c>
      <c r="C75" s="367" t="s">
        <v>842</v>
      </c>
      <c r="D75" s="368" t="s">
        <v>3</v>
      </c>
      <c r="E75" s="369">
        <v>80</v>
      </c>
      <c r="F75" s="369">
        <v>80</v>
      </c>
      <c r="G75" s="369">
        <v>80</v>
      </c>
      <c r="H75" s="369">
        <v>80</v>
      </c>
      <c r="I75" s="369">
        <v>80</v>
      </c>
      <c r="J75" s="373"/>
      <c r="K75" s="373"/>
      <c r="L75" s="373"/>
      <c r="M75" s="373"/>
      <c r="N75" s="375">
        <f>SUM('52'!D2)</f>
        <v>0</v>
      </c>
      <c r="O75" s="371"/>
      <c r="P75" s="371"/>
      <c r="Q75" s="366" t="s">
        <v>131</v>
      </c>
      <c r="R75" s="366" t="s">
        <v>14</v>
      </c>
      <c r="S75" s="366"/>
      <c r="T75" s="366">
        <v>1</v>
      </c>
      <c r="U75" s="381">
        <v>1</v>
      </c>
    </row>
    <row r="76" spans="1:21" ht="37.5">
      <c r="A76" s="365" t="s">
        <v>123</v>
      </c>
      <c r="B76" s="374" t="s">
        <v>226</v>
      </c>
      <c r="C76" s="367" t="s">
        <v>841</v>
      </c>
      <c r="D76" s="368" t="s">
        <v>3</v>
      </c>
      <c r="E76" s="369">
        <v>80</v>
      </c>
      <c r="F76" s="369">
        <v>80</v>
      </c>
      <c r="G76" s="369">
        <v>80</v>
      </c>
      <c r="H76" s="369">
        <v>80</v>
      </c>
      <c r="I76" s="369">
        <v>80</v>
      </c>
      <c r="J76" s="373"/>
      <c r="K76" s="373"/>
      <c r="L76" s="373"/>
      <c r="M76" s="373"/>
      <c r="N76" s="375">
        <f>SUM('53'!D2)</f>
        <v>0</v>
      </c>
      <c r="O76" s="371"/>
      <c r="P76" s="371"/>
      <c r="Q76" s="366" t="s">
        <v>131</v>
      </c>
      <c r="R76" s="366" t="s">
        <v>14</v>
      </c>
      <c r="S76" s="366"/>
      <c r="T76" s="366">
        <v>1</v>
      </c>
      <c r="U76" s="381">
        <v>1</v>
      </c>
    </row>
    <row r="77" spans="1:21">
      <c r="A77" s="272" t="s">
        <v>69</v>
      </c>
      <c r="B77" s="272"/>
      <c r="C77" s="27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6">
        <f>SUM(S78:S79)</f>
        <v>2</v>
      </c>
      <c r="T77" s="176">
        <f>SUM(T78:T79)</f>
        <v>0</v>
      </c>
      <c r="U77" s="176">
        <f>SUM(S77:T77)</f>
        <v>2</v>
      </c>
    </row>
    <row r="78" spans="1:21" ht="37.5">
      <c r="A78" s="26" t="s">
        <v>125</v>
      </c>
      <c r="B78" s="8" t="s">
        <v>51</v>
      </c>
      <c r="C78" s="7" t="s">
        <v>227</v>
      </c>
      <c r="D78" s="2" t="s">
        <v>26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6</v>
      </c>
      <c r="K78" s="29">
        <v>5</v>
      </c>
      <c r="L78" s="29">
        <v>2</v>
      </c>
      <c r="M78" s="29">
        <v>0</v>
      </c>
      <c r="N78" s="29">
        <f>SUM('54'!H2)</f>
        <v>1</v>
      </c>
      <c r="O78" s="29"/>
      <c r="P78" s="29"/>
      <c r="Q78" s="8" t="s">
        <v>130</v>
      </c>
      <c r="R78" s="8" t="s">
        <v>8</v>
      </c>
      <c r="S78" s="8">
        <v>1</v>
      </c>
      <c r="T78" s="8"/>
      <c r="U78" s="352">
        <f>SUM(S78:T78)</f>
        <v>1</v>
      </c>
    </row>
    <row r="79" spans="1:21" ht="37.5">
      <c r="A79" s="26" t="s">
        <v>126</v>
      </c>
      <c r="B79" s="8" t="s">
        <v>52</v>
      </c>
      <c r="C79" s="7" t="s">
        <v>830</v>
      </c>
      <c r="D79" s="2" t="s">
        <v>26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4"/>
      <c r="K79" s="24"/>
      <c r="L79" s="24"/>
      <c r="M79" s="24"/>
      <c r="N79" s="29">
        <f>SUM('55'!D2)</f>
        <v>0</v>
      </c>
      <c r="O79" s="29"/>
      <c r="P79" s="29"/>
      <c r="Q79" s="8" t="s">
        <v>131</v>
      </c>
      <c r="R79" s="8" t="s">
        <v>14</v>
      </c>
      <c r="S79" s="8">
        <v>1</v>
      </c>
      <c r="T79" s="8"/>
      <c r="U79" s="352">
        <f>SUM(S79:T79)</f>
        <v>1</v>
      </c>
    </row>
    <row r="80" spans="1:21">
      <c r="A80" s="272" t="s">
        <v>70</v>
      </c>
      <c r="B80" s="272"/>
      <c r="C80" s="27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76">
        <f>SUM(S81:S82)</f>
        <v>2</v>
      </c>
      <c r="T80" s="176">
        <f>SUM(T81:T82)</f>
        <v>0</v>
      </c>
      <c r="U80" s="176">
        <f>SUM(S80:T80)</f>
        <v>2</v>
      </c>
    </row>
    <row r="81" spans="1:21" ht="56.25">
      <c r="A81" s="26" t="s">
        <v>264</v>
      </c>
      <c r="B81" s="8" t="s">
        <v>138</v>
      </c>
      <c r="C81" s="7" t="s">
        <v>831</v>
      </c>
      <c r="D81" s="2" t="s">
        <v>3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4"/>
      <c r="K81" s="24"/>
      <c r="L81" s="24"/>
      <c r="M81" s="24"/>
      <c r="N81" s="18">
        <f>SUM('56'!D2)</f>
        <v>0</v>
      </c>
      <c r="O81" s="18"/>
      <c r="P81" s="18"/>
      <c r="Q81" s="8" t="s">
        <v>130</v>
      </c>
      <c r="R81" s="8" t="s">
        <v>19</v>
      </c>
      <c r="S81" s="8">
        <v>1</v>
      </c>
      <c r="T81" s="8"/>
      <c r="U81" s="352">
        <f>SUM(S81:T81)</f>
        <v>1</v>
      </c>
    </row>
    <row r="82" spans="1:21">
      <c r="A82" s="26" t="s">
        <v>265</v>
      </c>
      <c r="B82" s="8" t="s">
        <v>53</v>
      </c>
      <c r="C82" s="7" t="s">
        <v>54</v>
      </c>
      <c r="D82" s="2" t="s">
        <v>26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9">
        <v>0</v>
      </c>
      <c r="L82" s="18">
        <v>0</v>
      </c>
      <c r="M82" s="18">
        <v>0</v>
      </c>
      <c r="N82" s="18">
        <f>SUM('57'!H2)</f>
        <v>0</v>
      </c>
      <c r="O82" s="18"/>
      <c r="P82" s="18"/>
      <c r="Q82" s="8" t="s">
        <v>130</v>
      </c>
      <c r="R82" s="8" t="s">
        <v>19</v>
      </c>
      <c r="S82" s="8">
        <v>1</v>
      </c>
      <c r="T82" s="8"/>
      <c r="U82" s="352">
        <f>SUM(S82:T82)</f>
        <v>1</v>
      </c>
    </row>
    <row r="83" spans="1:21">
      <c r="A83" s="272" t="s">
        <v>71</v>
      </c>
      <c r="B83" s="272"/>
      <c r="C83" s="27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6">
        <f>SUM(S84)</f>
        <v>1</v>
      </c>
      <c r="T83" s="176">
        <f>SUM(T84)</f>
        <v>0</v>
      </c>
      <c r="U83" s="176">
        <f>SUM(S83:T83)</f>
        <v>1</v>
      </c>
    </row>
    <row r="84" spans="1:21">
      <c r="A84" s="26" t="s">
        <v>266</v>
      </c>
      <c r="B84" s="8" t="s">
        <v>55</v>
      </c>
      <c r="C84" s="7" t="s">
        <v>228</v>
      </c>
      <c r="D84" s="2" t="s">
        <v>26</v>
      </c>
      <c r="E84" s="28"/>
      <c r="F84" s="28"/>
      <c r="G84" s="28"/>
      <c r="H84" s="28"/>
      <c r="I84" s="28"/>
      <c r="J84" s="29">
        <v>0</v>
      </c>
      <c r="K84" s="29">
        <v>0</v>
      </c>
      <c r="L84" s="18">
        <v>0</v>
      </c>
      <c r="M84" s="18">
        <v>0</v>
      </c>
      <c r="N84" s="18">
        <f>SUM('58'!H2)</f>
        <v>0</v>
      </c>
      <c r="O84" s="18"/>
      <c r="P84" s="18"/>
      <c r="Q84" s="8" t="s">
        <v>131</v>
      </c>
      <c r="R84" s="8" t="s">
        <v>14</v>
      </c>
      <c r="S84" s="8">
        <v>1</v>
      </c>
      <c r="T84" s="8"/>
      <c r="U84" s="354"/>
    </row>
    <row r="85" spans="1:21">
      <c r="A85" s="272" t="s">
        <v>229</v>
      </c>
      <c r="B85" s="272"/>
      <c r="C85" s="27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76">
        <f>SUM(S86:S88)</f>
        <v>3</v>
      </c>
      <c r="T85" s="176">
        <f>SUM(T86:T88)</f>
        <v>0</v>
      </c>
      <c r="U85" s="176">
        <f>SUM(S85:T85)</f>
        <v>3</v>
      </c>
    </row>
    <row r="86" spans="1:21" ht="37.5">
      <c r="A86" s="26" t="s">
        <v>267</v>
      </c>
      <c r="B86" s="8" t="s">
        <v>52</v>
      </c>
      <c r="C86" s="7" t="s">
        <v>230</v>
      </c>
      <c r="D86" s="2" t="s">
        <v>149</v>
      </c>
      <c r="E86" s="28" t="s">
        <v>224</v>
      </c>
      <c r="F86" s="28" t="s">
        <v>224</v>
      </c>
      <c r="G86" s="28" t="s">
        <v>224</v>
      </c>
      <c r="H86" s="28" t="s">
        <v>224</v>
      </c>
      <c r="I86" s="28" t="s">
        <v>224</v>
      </c>
      <c r="J86" s="29">
        <v>45</v>
      </c>
      <c r="K86" s="29">
        <v>41</v>
      </c>
      <c r="L86" s="18">
        <v>43</v>
      </c>
      <c r="M86" s="18">
        <v>38</v>
      </c>
      <c r="N86" s="18">
        <f>SUM('59'!H2)</f>
        <v>42</v>
      </c>
      <c r="O86" s="18"/>
      <c r="P86" s="18"/>
      <c r="Q86" s="8" t="s">
        <v>129</v>
      </c>
      <c r="R86" s="8" t="s">
        <v>10</v>
      </c>
      <c r="S86" s="8">
        <v>1</v>
      </c>
      <c r="T86" s="8"/>
      <c r="U86" s="352">
        <f t="shared" ref="U86:U88" si="3">SUM(S86:T86)</f>
        <v>1</v>
      </c>
    </row>
    <row r="87" spans="1:21" ht="37.5">
      <c r="A87" s="26" t="s">
        <v>268</v>
      </c>
      <c r="B87" s="8" t="s">
        <v>74</v>
      </c>
      <c r="C87" s="7" t="s">
        <v>231</v>
      </c>
      <c r="D87" s="2" t="s">
        <v>232</v>
      </c>
      <c r="E87" s="28" t="s">
        <v>224</v>
      </c>
      <c r="F87" s="28" t="s">
        <v>224</v>
      </c>
      <c r="G87" s="28" t="s">
        <v>224</v>
      </c>
      <c r="H87" s="28" t="s">
        <v>224</v>
      </c>
      <c r="I87" s="28" t="s">
        <v>224</v>
      </c>
      <c r="J87" s="29">
        <v>8</v>
      </c>
      <c r="K87" s="29">
        <v>7</v>
      </c>
      <c r="L87" s="18">
        <v>6</v>
      </c>
      <c r="M87" s="18">
        <v>21</v>
      </c>
      <c r="N87" s="18">
        <f>SUM('60'!H2)</f>
        <v>22</v>
      </c>
      <c r="O87" s="18"/>
      <c r="P87" s="18"/>
      <c r="Q87" s="8" t="s">
        <v>129</v>
      </c>
      <c r="R87" s="8" t="s">
        <v>10</v>
      </c>
      <c r="S87" s="8">
        <v>1</v>
      </c>
      <c r="T87" s="8"/>
      <c r="U87" s="352">
        <f t="shared" si="3"/>
        <v>1</v>
      </c>
    </row>
    <row r="88" spans="1:21" ht="93.75">
      <c r="A88" s="26" t="s">
        <v>269</v>
      </c>
      <c r="B88" s="8" t="s">
        <v>233</v>
      </c>
      <c r="C88" s="7" t="s">
        <v>482</v>
      </c>
      <c r="D88" s="2" t="s">
        <v>3</v>
      </c>
      <c r="E88" s="28">
        <v>80</v>
      </c>
      <c r="F88" s="28">
        <v>80</v>
      </c>
      <c r="G88" s="28">
        <v>80</v>
      </c>
      <c r="H88" s="28">
        <v>80</v>
      </c>
      <c r="I88" s="28">
        <v>80</v>
      </c>
      <c r="J88" s="24"/>
      <c r="K88" s="24"/>
      <c r="L88" s="24"/>
      <c r="M88" s="24"/>
      <c r="N88" s="25">
        <f>SUM('61'!D2)</f>
        <v>100</v>
      </c>
      <c r="O88" s="18"/>
      <c r="P88" s="18"/>
      <c r="Q88" s="8" t="s">
        <v>129</v>
      </c>
      <c r="R88" s="8" t="s">
        <v>10</v>
      </c>
      <c r="S88" s="8">
        <v>1</v>
      </c>
      <c r="T88" s="8"/>
      <c r="U88" s="352">
        <f t="shared" si="3"/>
        <v>1</v>
      </c>
    </row>
    <row r="89" spans="1:21">
      <c r="A89" s="377" t="s">
        <v>234</v>
      </c>
      <c r="B89" s="377"/>
      <c r="C89" s="37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379">
        <f>SUM(S90:S94)</f>
        <v>5</v>
      </c>
      <c r="T89" s="379">
        <f>SUM(T90:T94)</f>
        <v>0</v>
      </c>
      <c r="U89" s="379">
        <f>SUM(S89:T89)</f>
        <v>5</v>
      </c>
    </row>
    <row r="90" spans="1:21" ht="37.5">
      <c r="A90" s="26" t="s">
        <v>270</v>
      </c>
      <c r="B90" s="8" t="s">
        <v>56</v>
      </c>
      <c r="C90" s="7" t="s">
        <v>57</v>
      </c>
      <c r="D90" s="2" t="s">
        <v>3</v>
      </c>
      <c r="E90" s="28">
        <v>80</v>
      </c>
      <c r="F90" s="28">
        <v>80</v>
      </c>
      <c r="G90" s="28">
        <v>85</v>
      </c>
      <c r="H90" s="28">
        <v>90</v>
      </c>
      <c r="I90" s="28">
        <v>95</v>
      </c>
      <c r="J90" s="30">
        <v>87.1</v>
      </c>
      <c r="K90" s="29">
        <v>64.52</v>
      </c>
      <c r="L90" s="25">
        <v>81.08</v>
      </c>
      <c r="M90" s="25">
        <v>76.47</v>
      </c>
      <c r="N90" s="25">
        <f>SUM('62'!H2)</f>
        <v>94.444444444444443</v>
      </c>
      <c r="O90" s="18"/>
      <c r="P90" s="18"/>
      <c r="Q90" s="8" t="s">
        <v>131</v>
      </c>
      <c r="R90" s="8" t="s">
        <v>14</v>
      </c>
      <c r="S90" s="8">
        <v>1</v>
      </c>
      <c r="T90" s="8"/>
      <c r="U90" s="352">
        <f t="shared" ref="U90:U94" si="4">SUM(S90:T90)</f>
        <v>1</v>
      </c>
    </row>
    <row r="91" spans="1:21" ht="37.5">
      <c r="A91" s="26" t="s">
        <v>271</v>
      </c>
      <c r="B91" s="8" t="s">
        <v>58</v>
      </c>
      <c r="C91" s="7" t="s">
        <v>235</v>
      </c>
      <c r="D91" s="2" t="s">
        <v>3</v>
      </c>
      <c r="E91" s="28">
        <v>80</v>
      </c>
      <c r="F91" s="28">
        <v>80</v>
      </c>
      <c r="G91" s="28">
        <v>85</v>
      </c>
      <c r="H91" s="28">
        <v>90</v>
      </c>
      <c r="I91" s="28">
        <v>95</v>
      </c>
      <c r="J91" s="29">
        <v>97.18</v>
      </c>
      <c r="K91" s="29">
        <v>100</v>
      </c>
      <c r="L91" s="25">
        <v>93.75</v>
      </c>
      <c r="M91" s="25">
        <v>95.65</v>
      </c>
      <c r="N91" s="25">
        <f>SUM('63'!H2)</f>
        <v>82.5</v>
      </c>
      <c r="O91" s="18"/>
      <c r="P91" s="18"/>
      <c r="Q91" s="8" t="s">
        <v>131</v>
      </c>
      <c r="R91" s="8" t="s">
        <v>14</v>
      </c>
      <c r="S91" s="8">
        <v>1</v>
      </c>
      <c r="T91" s="8"/>
      <c r="U91" s="352">
        <f t="shared" si="4"/>
        <v>1</v>
      </c>
    </row>
    <row r="92" spans="1:21" ht="37.5">
      <c r="A92" s="26" t="s">
        <v>272</v>
      </c>
      <c r="B92" s="8" t="s">
        <v>59</v>
      </c>
      <c r="C92" s="7" t="s">
        <v>320</v>
      </c>
      <c r="D92" s="2" t="s">
        <v>3</v>
      </c>
      <c r="E92" s="28" t="s">
        <v>132</v>
      </c>
      <c r="F92" s="28" t="s">
        <v>132</v>
      </c>
      <c r="G92" s="28">
        <v>85</v>
      </c>
      <c r="H92" s="28">
        <v>90</v>
      </c>
      <c r="I92" s="28">
        <v>95</v>
      </c>
      <c r="J92" s="24"/>
      <c r="K92" s="24"/>
      <c r="L92" s="24"/>
      <c r="M92" s="24"/>
      <c r="N92" s="25">
        <f>SUM('64'!D2)</f>
        <v>86.745000000000005</v>
      </c>
      <c r="O92" s="18"/>
      <c r="P92" s="18"/>
      <c r="Q92" s="8" t="s">
        <v>131</v>
      </c>
      <c r="R92" s="8" t="s">
        <v>14</v>
      </c>
      <c r="S92" s="8">
        <v>1</v>
      </c>
      <c r="T92" s="8"/>
      <c r="U92" s="352">
        <f t="shared" si="4"/>
        <v>1</v>
      </c>
    </row>
    <row r="93" spans="1:21" ht="56.25">
      <c r="A93" s="26" t="s">
        <v>273</v>
      </c>
      <c r="B93" s="8" t="s">
        <v>73</v>
      </c>
      <c r="C93" s="7" t="s">
        <v>832</v>
      </c>
      <c r="D93" s="2" t="s">
        <v>236</v>
      </c>
      <c r="E93" s="28" t="s">
        <v>132</v>
      </c>
      <c r="F93" s="28" t="s">
        <v>132</v>
      </c>
      <c r="G93" s="28">
        <v>1</v>
      </c>
      <c r="H93" s="28">
        <v>1</v>
      </c>
      <c r="I93" s="28">
        <v>1</v>
      </c>
      <c r="J93" s="24"/>
      <c r="K93" s="24"/>
      <c r="L93" s="24"/>
      <c r="M93" s="24"/>
      <c r="N93" s="18">
        <f>SUM('65'!D2)</f>
        <v>1</v>
      </c>
      <c r="O93" s="18"/>
      <c r="P93" s="18"/>
      <c r="Q93" s="8" t="s">
        <v>131</v>
      </c>
      <c r="R93" s="8" t="s">
        <v>12</v>
      </c>
      <c r="S93" s="8">
        <v>1</v>
      </c>
      <c r="T93" s="8"/>
      <c r="U93" s="352">
        <f t="shared" si="4"/>
        <v>1</v>
      </c>
    </row>
    <row r="94" spans="1:21" ht="38.25" thickBot="1">
      <c r="A94" s="400" t="s">
        <v>274</v>
      </c>
      <c r="B94" s="401" t="s">
        <v>238</v>
      </c>
      <c r="C94" s="349" t="s">
        <v>237</v>
      </c>
      <c r="D94" s="402" t="s">
        <v>3</v>
      </c>
      <c r="E94" s="407">
        <v>80</v>
      </c>
      <c r="F94" s="407">
        <v>80</v>
      </c>
      <c r="G94" s="407">
        <v>85</v>
      </c>
      <c r="H94" s="407">
        <v>90</v>
      </c>
      <c r="I94" s="407">
        <v>95</v>
      </c>
      <c r="J94" s="408"/>
      <c r="K94" s="408"/>
      <c r="L94" s="405">
        <v>0</v>
      </c>
      <c r="M94" s="405">
        <v>80</v>
      </c>
      <c r="N94" s="409">
        <f>SUM('66'!F2)</f>
        <v>81.818181818181827</v>
      </c>
      <c r="O94" s="405"/>
      <c r="P94" s="405"/>
      <c r="Q94" s="401" t="s">
        <v>131</v>
      </c>
      <c r="R94" s="401" t="s">
        <v>14</v>
      </c>
      <c r="S94" s="401">
        <v>1</v>
      </c>
      <c r="T94" s="401"/>
      <c r="U94" s="406">
        <f t="shared" si="4"/>
        <v>1</v>
      </c>
    </row>
    <row r="95" spans="1:21" ht="19.5" thickBot="1">
      <c r="A95" s="388" t="s">
        <v>239</v>
      </c>
      <c r="B95" s="388"/>
      <c r="C95" s="388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90">
        <f>SUM(S96)</f>
        <v>8</v>
      </c>
      <c r="T95" s="390">
        <f>SUM(T96)</f>
        <v>2</v>
      </c>
      <c r="U95" s="390">
        <f>SUM(S95:T95)</f>
        <v>10</v>
      </c>
    </row>
    <row r="96" spans="1:21">
      <c r="A96" s="385" t="s">
        <v>72</v>
      </c>
      <c r="B96" s="385"/>
      <c r="C96" s="385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7">
        <f>SUM(S97,S106)</f>
        <v>8</v>
      </c>
      <c r="T96" s="387">
        <f>SUM(T97,T106)</f>
        <v>2</v>
      </c>
      <c r="U96" s="387">
        <f>SUM(S96:T96)</f>
        <v>10</v>
      </c>
    </row>
    <row r="97" spans="1:21">
      <c r="A97" s="272" t="s">
        <v>240</v>
      </c>
      <c r="B97" s="272"/>
      <c r="C97" s="272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76">
        <f>SUM(S98:S105)</f>
        <v>7</v>
      </c>
      <c r="T97" s="176">
        <f>SUM(T98:T105)</f>
        <v>1</v>
      </c>
      <c r="U97" s="176">
        <f>SUM(S97:T97)</f>
        <v>8</v>
      </c>
    </row>
    <row r="98" spans="1:21" ht="37.5">
      <c r="A98" s="26" t="s">
        <v>275</v>
      </c>
      <c r="B98" s="8" t="s">
        <v>242</v>
      </c>
      <c r="C98" s="7" t="s">
        <v>310</v>
      </c>
      <c r="D98" s="2" t="s">
        <v>7</v>
      </c>
      <c r="E98" s="17"/>
      <c r="F98" s="17"/>
      <c r="G98" s="17"/>
      <c r="H98" s="17"/>
      <c r="I98" s="17"/>
      <c r="J98" s="24"/>
      <c r="K98" s="24"/>
      <c r="L98" s="24"/>
      <c r="M98" s="24"/>
      <c r="N98" s="25">
        <f>SUM('67'!H2)</f>
        <v>2855377.06</v>
      </c>
      <c r="O98" s="18"/>
      <c r="P98" s="18"/>
      <c r="Q98" s="8" t="s">
        <v>130</v>
      </c>
      <c r="R98" s="8" t="s">
        <v>8</v>
      </c>
      <c r="S98" s="8">
        <v>1</v>
      </c>
      <c r="T98" s="8"/>
      <c r="U98" s="354">
        <f t="shared" ref="U98:U105" si="5">SUM(S98:T98)</f>
        <v>1</v>
      </c>
    </row>
    <row r="99" spans="1:21" ht="37.5">
      <c r="A99" s="365" t="s">
        <v>276</v>
      </c>
      <c r="B99" s="366" t="s">
        <v>243</v>
      </c>
      <c r="C99" s="367" t="s">
        <v>311</v>
      </c>
      <c r="D99" s="368" t="s">
        <v>7</v>
      </c>
      <c r="E99" s="372"/>
      <c r="F99" s="372"/>
      <c r="G99" s="372"/>
      <c r="H99" s="372"/>
      <c r="I99" s="372"/>
      <c r="J99" s="373"/>
      <c r="K99" s="373"/>
      <c r="L99" s="373"/>
      <c r="M99" s="373"/>
      <c r="N99" s="357">
        <f>SUM('68'!H2)</f>
        <v>0</v>
      </c>
      <c r="O99" s="356"/>
      <c r="P99" s="356"/>
      <c r="Q99" s="366" t="s">
        <v>130</v>
      </c>
      <c r="R99" s="366" t="s">
        <v>8</v>
      </c>
      <c r="S99" s="366"/>
      <c r="T99" s="366">
        <v>1</v>
      </c>
      <c r="U99" s="382">
        <f t="shared" si="5"/>
        <v>1</v>
      </c>
    </row>
    <row r="100" spans="1:21" ht="37.5">
      <c r="A100" s="26" t="s">
        <v>277</v>
      </c>
      <c r="B100" s="8" t="s">
        <v>60</v>
      </c>
      <c r="C100" s="7" t="s">
        <v>312</v>
      </c>
      <c r="D100" s="2" t="s">
        <v>3</v>
      </c>
      <c r="E100" s="17">
        <v>100</v>
      </c>
      <c r="F100" s="17">
        <v>100</v>
      </c>
      <c r="G100" s="17">
        <v>100</v>
      </c>
      <c r="H100" s="17">
        <v>100</v>
      </c>
      <c r="I100" s="17">
        <v>100</v>
      </c>
      <c r="J100" s="25">
        <v>99.33</v>
      </c>
      <c r="K100" s="25">
        <v>91.85</v>
      </c>
      <c r="L100" s="25">
        <v>99.21</v>
      </c>
      <c r="M100" s="25">
        <v>98.77</v>
      </c>
      <c r="N100" s="25">
        <f>SUM('69'!H2)</f>
        <v>94.430668413569109</v>
      </c>
      <c r="O100" s="18"/>
      <c r="P100" s="18"/>
      <c r="Q100" s="8" t="s">
        <v>130</v>
      </c>
      <c r="R100" s="8" t="s">
        <v>8</v>
      </c>
      <c r="S100" s="8">
        <v>1</v>
      </c>
      <c r="T100" s="8"/>
      <c r="U100" s="354">
        <f t="shared" si="5"/>
        <v>1</v>
      </c>
    </row>
    <row r="101" spans="1:21" ht="56.25">
      <c r="A101" s="26" t="s">
        <v>278</v>
      </c>
      <c r="B101" s="8" t="s">
        <v>62</v>
      </c>
      <c r="C101" s="7" t="s">
        <v>833</v>
      </c>
      <c r="D101" s="2" t="s">
        <v>7</v>
      </c>
      <c r="E101" s="17">
        <v>100000</v>
      </c>
      <c r="F101" s="17">
        <v>100000</v>
      </c>
      <c r="G101" s="17">
        <v>150000</v>
      </c>
      <c r="H101" s="17">
        <v>200000</v>
      </c>
      <c r="I101" s="17">
        <v>250000</v>
      </c>
      <c r="J101" s="24"/>
      <c r="K101" s="24"/>
      <c r="L101" s="24"/>
      <c r="M101" s="24"/>
      <c r="N101" s="25">
        <f>SUM('70'!D2)</f>
        <v>111150</v>
      </c>
      <c r="O101" s="18"/>
      <c r="P101" s="18"/>
      <c r="Q101" s="8" t="s">
        <v>130</v>
      </c>
      <c r="R101" s="8" t="s">
        <v>8</v>
      </c>
      <c r="S101" s="8">
        <v>1</v>
      </c>
      <c r="T101" s="8"/>
      <c r="U101" s="354">
        <f t="shared" si="5"/>
        <v>1</v>
      </c>
    </row>
    <row r="102" spans="1:21" ht="37.5">
      <c r="A102" s="26" t="s">
        <v>279</v>
      </c>
      <c r="B102" s="8" t="s">
        <v>244</v>
      </c>
      <c r="C102" s="7" t="s">
        <v>834</v>
      </c>
      <c r="D102" s="2" t="s">
        <v>7</v>
      </c>
      <c r="E102" s="17"/>
      <c r="F102" s="17"/>
      <c r="G102" s="17"/>
      <c r="H102" s="17"/>
      <c r="I102" s="17"/>
      <c r="J102" s="24"/>
      <c r="K102" s="24"/>
      <c r="L102" s="24"/>
      <c r="M102" s="24"/>
      <c r="N102" s="25">
        <f>SUM('71'!D2)</f>
        <v>109413</v>
      </c>
      <c r="O102" s="18"/>
      <c r="P102" s="18"/>
      <c r="Q102" s="8" t="s">
        <v>130</v>
      </c>
      <c r="R102" s="8" t="s">
        <v>8</v>
      </c>
      <c r="S102" s="8">
        <v>1</v>
      </c>
      <c r="T102" s="8"/>
      <c r="U102" s="354">
        <f t="shared" si="5"/>
        <v>1</v>
      </c>
    </row>
    <row r="103" spans="1:21" ht="37.5">
      <c r="A103" s="26" t="s">
        <v>280</v>
      </c>
      <c r="B103" s="8" t="s">
        <v>245</v>
      </c>
      <c r="C103" s="7" t="s">
        <v>127</v>
      </c>
      <c r="D103" s="2" t="s">
        <v>3</v>
      </c>
      <c r="E103" s="17">
        <v>5</v>
      </c>
      <c r="F103" s="17">
        <v>5</v>
      </c>
      <c r="G103" s="17">
        <v>10</v>
      </c>
      <c r="H103" s="17">
        <v>15</v>
      </c>
      <c r="I103" s="17">
        <v>20</v>
      </c>
      <c r="J103" s="24"/>
      <c r="K103" s="24"/>
      <c r="L103" s="24"/>
      <c r="M103" s="25">
        <v>-27.97</v>
      </c>
      <c r="N103" s="25">
        <f>SUM('72'!E2)</f>
        <v>-41.44</v>
      </c>
      <c r="O103" s="18"/>
      <c r="P103" s="18"/>
      <c r="Q103" s="8" t="s">
        <v>130</v>
      </c>
      <c r="R103" s="8" t="s">
        <v>8</v>
      </c>
      <c r="S103" s="8">
        <v>1</v>
      </c>
      <c r="T103" s="8"/>
      <c r="U103" s="354">
        <f t="shared" si="5"/>
        <v>1</v>
      </c>
    </row>
    <row r="104" spans="1:21" ht="56.25">
      <c r="A104" s="361" t="s">
        <v>281</v>
      </c>
      <c r="B104" s="8" t="s">
        <v>246</v>
      </c>
      <c r="C104" s="7" t="s">
        <v>835</v>
      </c>
      <c r="D104" s="2" t="s">
        <v>7</v>
      </c>
      <c r="E104" s="17">
        <v>100000</v>
      </c>
      <c r="F104" s="17">
        <v>100000</v>
      </c>
      <c r="G104" s="17">
        <v>150000</v>
      </c>
      <c r="H104" s="17">
        <v>200000</v>
      </c>
      <c r="I104" s="17">
        <v>250000</v>
      </c>
      <c r="J104" s="24"/>
      <c r="K104" s="24"/>
      <c r="L104" s="24"/>
      <c r="M104" s="24"/>
      <c r="N104" s="18">
        <f>SUM('73'!D2)</f>
        <v>1093500</v>
      </c>
      <c r="O104" s="18"/>
      <c r="P104" s="18"/>
      <c r="Q104" s="8" t="s">
        <v>130</v>
      </c>
      <c r="R104" s="8" t="s">
        <v>8</v>
      </c>
      <c r="S104" s="8">
        <v>1</v>
      </c>
      <c r="T104" s="8"/>
      <c r="U104" s="354">
        <f t="shared" si="5"/>
        <v>1</v>
      </c>
    </row>
    <row r="105" spans="1:21" ht="131.25">
      <c r="A105" s="26" t="s">
        <v>282</v>
      </c>
      <c r="B105" s="8" t="s">
        <v>247</v>
      </c>
      <c r="C105" s="7" t="s">
        <v>836</v>
      </c>
      <c r="D105" s="2" t="s">
        <v>7</v>
      </c>
      <c r="E105" s="17" t="s">
        <v>132</v>
      </c>
      <c r="F105" s="17" t="s">
        <v>132</v>
      </c>
      <c r="G105" s="17">
        <v>2756700</v>
      </c>
      <c r="H105" s="17">
        <v>2555000</v>
      </c>
      <c r="I105" s="17" t="s">
        <v>132</v>
      </c>
      <c r="J105" s="24"/>
      <c r="K105" s="24"/>
      <c r="L105" s="24"/>
      <c r="M105" s="24"/>
      <c r="N105" s="18">
        <v>2756700</v>
      </c>
      <c r="O105" s="18"/>
      <c r="P105" s="18" t="s">
        <v>132</v>
      </c>
      <c r="Q105" s="8" t="s">
        <v>130</v>
      </c>
      <c r="R105" s="8" t="s">
        <v>8</v>
      </c>
      <c r="S105" s="8">
        <v>1</v>
      </c>
      <c r="T105" s="8"/>
      <c r="U105" s="354">
        <f t="shared" si="5"/>
        <v>1</v>
      </c>
    </row>
    <row r="106" spans="1:21">
      <c r="A106" s="272" t="s">
        <v>248</v>
      </c>
      <c r="B106" s="272"/>
      <c r="C106" s="272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6">
        <f>SUM(S107:S108)</f>
        <v>1</v>
      </c>
      <c r="T106" s="176">
        <f>SUM(T107:T108)</f>
        <v>1</v>
      </c>
      <c r="U106" s="176">
        <f>SUM(S106:T106)</f>
        <v>2</v>
      </c>
    </row>
    <row r="107" spans="1:21" ht="37.5">
      <c r="A107" s="26" t="s">
        <v>283</v>
      </c>
      <c r="B107" s="8" t="s">
        <v>63</v>
      </c>
      <c r="C107" s="7" t="s">
        <v>249</v>
      </c>
      <c r="D107" s="2" t="s">
        <v>65</v>
      </c>
      <c r="E107" s="28"/>
      <c r="F107" s="28"/>
      <c r="G107" s="28"/>
      <c r="H107" s="28"/>
      <c r="I107" s="28"/>
      <c r="J107" s="33">
        <v>15297</v>
      </c>
      <c r="K107" s="33">
        <v>16022</v>
      </c>
      <c r="L107" s="18">
        <v>16022</v>
      </c>
      <c r="M107" s="18">
        <v>14514</v>
      </c>
      <c r="N107" s="18">
        <f>SUM('75'!H2)</f>
        <v>13711</v>
      </c>
      <c r="O107" s="18"/>
      <c r="P107" s="18"/>
      <c r="Q107" s="8" t="s">
        <v>129</v>
      </c>
      <c r="R107" s="8" t="s">
        <v>4</v>
      </c>
      <c r="S107" s="8">
        <v>1</v>
      </c>
      <c r="T107" s="8"/>
      <c r="U107" s="354">
        <f t="shared" ref="U107:U108" si="6">SUM(S107:T107)</f>
        <v>1</v>
      </c>
    </row>
    <row r="108" spans="1:21" ht="37.5">
      <c r="A108" s="365" t="s">
        <v>284</v>
      </c>
      <c r="B108" s="366" t="s">
        <v>64</v>
      </c>
      <c r="C108" s="367" t="s">
        <v>137</v>
      </c>
      <c r="D108" s="368" t="s">
        <v>3</v>
      </c>
      <c r="E108" s="369"/>
      <c r="F108" s="369"/>
      <c r="G108" s="369"/>
      <c r="H108" s="369"/>
      <c r="I108" s="369"/>
      <c r="J108" s="370"/>
      <c r="K108" s="371">
        <v>-2.85</v>
      </c>
      <c r="L108" s="357">
        <v>33.729999999999997</v>
      </c>
      <c r="M108" s="357">
        <v>17.899999999999999</v>
      </c>
      <c r="N108" s="357">
        <f>SUM('76'!G2)</f>
        <v>0</v>
      </c>
      <c r="O108" s="356"/>
      <c r="P108" s="356"/>
      <c r="Q108" s="366" t="s">
        <v>129</v>
      </c>
      <c r="R108" s="366" t="s">
        <v>4</v>
      </c>
      <c r="S108" s="366"/>
      <c r="T108" s="366">
        <v>1</v>
      </c>
      <c r="U108" s="382">
        <f t="shared" si="6"/>
        <v>1</v>
      </c>
    </row>
    <row r="109" spans="1:21" ht="19.5" thickBot="1">
      <c r="A109" s="378" t="s">
        <v>390</v>
      </c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80">
        <f>SUM(S5,S35,S47,S67,S95)</f>
        <v>52</v>
      </c>
      <c r="T109" s="380">
        <f>SUM(T5,T35,T47,T67,T95)</f>
        <v>24</v>
      </c>
      <c r="U109" s="380">
        <f>SUM(S109:T109)</f>
        <v>76</v>
      </c>
    </row>
    <row r="110" spans="1:21" ht="19.5" thickTop="1"/>
  </sheetData>
  <mergeCells count="40">
    <mergeCell ref="S3:U3"/>
    <mergeCell ref="A109:R109"/>
    <mergeCell ref="A5:C5"/>
    <mergeCell ref="A6:C6"/>
    <mergeCell ref="A13:C13"/>
    <mergeCell ref="A14:C14"/>
    <mergeCell ref="A1:U1"/>
    <mergeCell ref="A2:U2"/>
    <mergeCell ref="A3:A4"/>
    <mergeCell ref="C3:C4"/>
    <mergeCell ref="D3:D4"/>
    <mergeCell ref="E3:I3"/>
    <mergeCell ref="Q3:Q4"/>
    <mergeCell ref="B3:B4"/>
    <mergeCell ref="J3:P3"/>
    <mergeCell ref="R3:R4"/>
    <mergeCell ref="A97:C97"/>
    <mergeCell ref="A106:C106"/>
    <mergeCell ref="A67:D67"/>
    <mergeCell ref="A68:D68"/>
    <mergeCell ref="A69:C69"/>
    <mergeCell ref="A77:C77"/>
    <mergeCell ref="A80:C80"/>
    <mergeCell ref="A83:C83"/>
    <mergeCell ref="A85:C85"/>
    <mergeCell ref="A89:C89"/>
    <mergeCell ref="A95:C95"/>
    <mergeCell ref="A96:C96"/>
    <mergeCell ref="A60:C60"/>
    <mergeCell ref="A29:C29"/>
    <mergeCell ref="A32:C32"/>
    <mergeCell ref="A35:C35"/>
    <mergeCell ref="A36:C36"/>
    <mergeCell ref="A37:C37"/>
    <mergeCell ref="A47:C47"/>
    <mergeCell ref="A48:C48"/>
    <mergeCell ref="A49:C49"/>
    <mergeCell ref="A52:C52"/>
    <mergeCell ref="A55:C55"/>
    <mergeCell ref="A43:C43"/>
  </mergeCells>
  <hyperlinks>
    <hyperlink ref="A8" location="'2'!A1" display="2" xr:uid="{AA5D8174-7F9C-488A-BE24-E8C3E0AA6D44}"/>
    <hyperlink ref="A9" location="'3'!A1" display="3" xr:uid="{E2C6B3AA-A29C-4C7B-9CB0-75EFACFF7CBE}"/>
    <hyperlink ref="A10" location="'4'!A1" display="4" xr:uid="{72C42B97-DB20-4F2D-BBB3-BF53D883A665}"/>
    <hyperlink ref="A11" location="'5'!A1" display="5" xr:uid="{89ABE5DA-3D2A-4AF5-85EF-416260CF839F}"/>
    <hyperlink ref="A12" location="'6'!A1" display="6" xr:uid="{3DBCA3A6-E799-4AE8-8C76-8CB5DED6101E}"/>
    <hyperlink ref="A15" location="'7'!A1" display="7" xr:uid="{631C4C40-F0F8-4DE2-8850-8C2873A9B8AD}"/>
    <hyperlink ref="A16" location="'8'!A1" display="8" xr:uid="{E57F4C2F-8BB4-43ED-BDFC-FC70DF46C6B1}"/>
    <hyperlink ref="A17" location="'9'!A1" display="9" xr:uid="{07CB532F-D5A3-4851-A443-852D49DFFA61}"/>
    <hyperlink ref="A18" location="'10'!A1" display="10" xr:uid="{40A018CE-558C-45E8-B4C4-30542BE73929}"/>
    <hyperlink ref="A19" location="'11'!A1" display="11" xr:uid="{64F3779E-EF63-4AAE-BDB4-44FA0FC47B6D}"/>
    <hyperlink ref="A20" location="'12'!A1" display="12" xr:uid="{1B8DB58C-AA90-4F6D-92C3-4B9219240919}"/>
    <hyperlink ref="A21" location="'13'!A1" display="13" xr:uid="{B46DF7F9-FB8F-4B0D-8950-3160D9F6A84A}"/>
    <hyperlink ref="A22" location="'14'!A1" display="14" xr:uid="{33B575F6-B90E-40B9-9FAF-95CCABE0C1CF}"/>
    <hyperlink ref="A23" location="'15'!A1" display="15" xr:uid="{92AD6613-369C-49B4-9231-4BB2C9D1AE3F}"/>
    <hyperlink ref="A24" location="'16'!A1" display="16" xr:uid="{561B692C-D7DC-41F7-9820-481DE548678B}"/>
    <hyperlink ref="A25" location="'17'!A1" display="17" xr:uid="{DF916592-3DBD-4B7F-A50C-4958FBA76DC5}"/>
    <hyperlink ref="A26" location="'18'!A1" display="18" xr:uid="{3C602F54-52FD-4701-8838-B4E9769F2913}"/>
    <hyperlink ref="A27" location="'19'!A1" display="19" xr:uid="{8A1C597B-2551-4E5E-8519-DE05E582BF01}"/>
    <hyperlink ref="A28" location="'20'!A1" display="20" xr:uid="{D661582B-621C-45AA-82A4-1C417EF3BDAC}"/>
    <hyperlink ref="A30" location="'21'!A1" display="21" xr:uid="{1F79B360-AFF2-46C7-9B2D-561597E11AF9}"/>
    <hyperlink ref="A31" location="'22'!A1" display="22" xr:uid="{13501962-F0B5-4D4E-AC50-E45377E05F5D}"/>
    <hyperlink ref="A33" location="'23'!A1" display="23" xr:uid="{2FB2EEC4-1453-4E20-BAF8-F6C6718B6A2A}"/>
    <hyperlink ref="A34" location="'24'!A1" display="24" xr:uid="{49F21B4D-23DB-44B6-A916-DF97C0D7642B}"/>
    <hyperlink ref="A38" location="'25'!A1" display="25" xr:uid="{3B199A2D-0F2E-49AA-8FC5-8C19754FA095}"/>
    <hyperlink ref="A39" location="'26'!A1" display="26" xr:uid="{4F3DFDAF-BA0E-44AD-AC0E-96092249DDEE}"/>
    <hyperlink ref="A40" location="'27'!A1" display="27" xr:uid="{C82EF12F-3188-4FE0-8C9F-C93196DFD397}"/>
    <hyperlink ref="A41" location="'27'!A1" display="28" xr:uid="{B3BA19A5-DF57-4326-BFEA-CB06AEB8DC8E}"/>
    <hyperlink ref="A42" location="'29'!A1" display="29" xr:uid="{5E29EE47-BCB2-4A7D-9EF6-888BBE67AE26}"/>
    <hyperlink ref="A44" location="'30'!A1" display="30" xr:uid="{6DF38134-944B-4EA8-BD9A-E9892E3A2800}"/>
    <hyperlink ref="A45" location="'31'!A1" display="31" xr:uid="{4E30BCCB-248B-497F-9E62-725A0F87FA64}"/>
    <hyperlink ref="A46" location="'32'!A1" display="32" xr:uid="{D638678B-C0A7-40AA-AC3B-BD75FB002800}"/>
    <hyperlink ref="A50" location="'33'!A1" display="33" xr:uid="{310FCDC1-DB88-4BA4-B639-DC9B617B8662}"/>
    <hyperlink ref="A51" location="'34'!A1" display="34" xr:uid="{1F76F570-243B-4D52-BFDB-5F2FEB4F4534}"/>
    <hyperlink ref="A53" location="'35'!A1" display="35" xr:uid="{2FA8C2B2-6379-4612-A438-2BDF650F020B}"/>
    <hyperlink ref="A54" location="'36'!A1" display="36" xr:uid="{6E017817-2F23-4A30-B09E-20C1C3EE3AA8}"/>
    <hyperlink ref="A56" location="'37'!A1" display="37" xr:uid="{AD1194B5-035E-4669-84A2-668973A4A26D}"/>
    <hyperlink ref="A57" location="'38'!A1" display="38" xr:uid="{B246D0B9-2D4A-4A67-9179-D9BACF0BE6FF}"/>
    <hyperlink ref="A58" location="'39'!A1" display="39" xr:uid="{079D10D2-C582-4782-AA62-0F27AEE6D0F9}"/>
    <hyperlink ref="A59" location="'40'!A1" display="40" xr:uid="{DCE39154-3951-44ED-A58B-32595A5A4F86}"/>
    <hyperlink ref="A61" location="'41'!A1" display="41" xr:uid="{6E75561F-6240-4D34-8FD8-5DC675296EFC}"/>
    <hyperlink ref="A62" location="'42'!A1" display="42" xr:uid="{D0A54C9C-277F-480A-ABB1-5C13CC283D92}"/>
    <hyperlink ref="A63" location="'43'!A1" display="43" xr:uid="{D0F5AFEF-4136-4E65-8159-DD35347F2218}"/>
    <hyperlink ref="A64" location="'44'!A1" display="44" xr:uid="{D5BFC310-4F04-4EC9-9898-3784C4CBE7B6}"/>
    <hyperlink ref="A65" location="'45'!A1" display="45" xr:uid="{F8FE9276-7398-441A-A076-8D60562E9557}"/>
    <hyperlink ref="A66" location="'46'!A1" display="46" xr:uid="{D379E1BC-23F6-4B22-8F4A-876A5177EB1E}"/>
    <hyperlink ref="A70" location="'47'!A1" display="47" xr:uid="{EA5FB322-FA94-45CE-97DB-3BBB0E1CA1B2}"/>
    <hyperlink ref="A71" location="'48'!A1" display="48" xr:uid="{8F4DD870-B89B-4980-AC41-9DB0B675C533}"/>
    <hyperlink ref="A72" location="'49'!A1" display="49" xr:uid="{209453A8-E65C-46B0-97F5-B2725FF133B6}"/>
    <hyperlink ref="A73" location="'50'!A1" display="50" xr:uid="{7C8DAEF4-BC68-4B9A-B59C-4CF0DB8A7892}"/>
    <hyperlink ref="A74" location="'51'!A1" display="51" xr:uid="{A501D545-CE97-4282-8CBA-B7A8C06B83B6}"/>
    <hyperlink ref="A75" location="'52'!A1" display="52" xr:uid="{A3C598FC-B5CE-4410-B844-DAB88E5F99AC}"/>
    <hyperlink ref="A76" location="'53'!A1" display="53" xr:uid="{6AB70088-5C81-4895-9917-0673067A8391}"/>
    <hyperlink ref="A78" location="'54'!A1" display="54" xr:uid="{2A422B7A-AFD8-46F4-944C-4816A634ACD1}"/>
    <hyperlink ref="A79" location="'55'!A1" display="55" xr:uid="{290ECEFF-A4E5-4B58-84B1-B82C36640087}"/>
    <hyperlink ref="A81" location="'56'!A1" display="56" xr:uid="{DEF02C9A-7867-42DC-8FE4-EDFFE31FFC83}"/>
    <hyperlink ref="A82" location="'57'!A1" display="57" xr:uid="{0C4BDB51-9C0C-46EF-B281-FB3890F9F283}"/>
    <hyperlink ref="A84" location="'58'!A1" display="58" xr:uid="{3EA6FEA7-B537-4A26-BD6D-1A98E3EB2F18}"/>
    <hyperlink ref="A86" location="'59'!A1" display="59" xr:uid="{1EFA8253-2261-4D91-A7C2-CA3E73DC26F8}"/>
    <hyperlink ref="A87" location="'60'!A1" display="60" xr:uid="{BDFD0376-00D9-4B7E-AD79-0A7A6006F9A3}"/>
    <hyperlink ref="A88" location="'61'!A1" display="61" xr:uid="{8F373A00-01C1-4198-B30E-6636AEA4B0D4}"/>
    <hyperlink ref="A90" location="'62'!A1" display="62" xr:uid="{479B3731-7194-477A-9ABA-22A1447E1960}"/>
    <hyperlink ref="A91" location="'63'!A1" display="63" xr:uid="{D11E9C73-0CC6-4473-AA90-AF164A9892BD}"/>
    <hyperlink ref="A92" location="'64'!A1" display="64" xr:uid="{A5C1FCE7-A275-41BE-8663-C39439867112}"/>
    <hyperlink ref="A93" location="'65'!A1" display="65" xr:uid="{06A190C7-0F35-491C-8F98-832A173EC816}"/>
    <hyperlink ref="A94" location="'66'!A1" display="66" xr:uid="{39AAD3B4-D34B-4DC4-B328-B861A1C05D1F}"/>
    <hyperlink ref="A98" location="'67'!A1" display="67" xr:uid="{D5BC04E6-CF67-4520-AEBA-265FBD3B1F55}"/>
    <hyperlink ref="A99" location="'68'!A1" display="68" xr:uid="{0EF284DC-5C93-4045-B103-CD4860C3FF91}"/>
    <hyperlink ref="A100" location="'69'!A1" display="69" xr:uid="{C6BA9D0C-44E8-4C78-99E2-7A4A12027D58}"/>
    <hyperlink ref="A101" location="'70'!A1" display="70" xr:uid="{AF7CFD0C-D725-44E9-A781-FCA4695C49BC}"/>
    <hyperlink ref="A102" location="'71'!A1" display="71" xr:uid="{D11EB1DB-5957-4A65-AD5F-B5E31BAFE317}"/>
    <hyperlink ref="A103" location="'72'!A1" display="72" xr:uid="{5B37F868-AECC-498B-8970-1DE8F168D37F}"/>
    <hyperlink ref="A104" location="'73'!A1" display="73" xr:uid="{BCFA9A47-88B2-4717-8F2F-4106557746EB}"/>
    <hyperlink ref="A105" location="'74'!A1" display="74" xr:uid="{45930AA4-2FAD-4EF0-BE2E-F224CDE2495E}"/>
    <hyperlink ref="A107" location="'75'!A1" display="75" xr:uid="{DC56EE0C-D58E-462F-A9BB-03B0F3333053}"/>
    <hyperlink ref="A108" location="'76'!A1" display="76" xr:uid="{4233DCB5-B93B-405C-AD1F-E93BD217EEA4}"/>
    <hyperlink ref="A7" location="'1'!A1" display="1" xr:uid="{B0FCEF3E-1C9F-41D8-8624-FAA75B84865D}"/>
  </hyperlinks>
  <printOptions horizontalCentered="1"/>
  <pageMargins left="0.39370078740157483" right="0.39370078740157483" top="0.78740157480314965" bottom="0.78740157480314965" header="0.39370078740157483" footer="0.39370078740157483"/>
  <pageSetup paperSize="9" scale="56" fitToHeight="100" orientation="portrait" r:id="rId1"/>
  <headerFooter>
    <oddFooter>&amp;R&amp;"TH SarabunPSK,ธรรมดา"&amp;14&amp;P/&amp;N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BCED-5344-45BD-89F0-29BB6E03EE79}">
  <sheetPr>
    <tabColor rgb="FF00B050"/>
    <pageSetUpPr fitToPage="1"/>
  </sheetPr>
  <dimension ref="A1:D2"/>
  <sheetViews>
    <sheetView workbookViewId="0">
      <selection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82</v>
      </c>
      <c r="B2" s="7" t="s">
        <v>158</v>
      </c>
      <c r="C2" s="2" t="s">
        <v>3</v>
      </c>
      <c r="D2" s="56">
        <f>SUM('5 (2)'!D11)</f>
        <v>94.030000000000015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2C9FD-AEE8-4DDF-AC09-E19CE7CEEBAD}">
  <sheetPr>
    <tabColor rgb="FF00B050"/>
    <pageSetUpPr fitToPage="1"/>
  </sheetPr>
  <dimension ref="A1:D8"/>
  <sheetViews>
    <sheetView workbookViewId="0">
      <selection activeCell="D2" sqref="D2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330" t="s">
        <v>811</v>
      </c>
      <c r="B1" s="330"/>
      <c r="C1" s="330"/>
      <c r="D1" s="330"/>
    </row>
    <row r="2" spans="1:4">
      <c r="A2" s="58" t="s">
        <v>0</v>
      </c>
      <c r="B2" s="58" t="s">
        <v>590</v>
      </c>
      <c r="C2" s="58" t="s">
        <v>511</v>
      </c>
      <c r="D2" s="58" t="s">
        <v>512</v>
      </c>
    </row>
    <row r="3" spans="1:4">
      <c r="A3" s="180">
        <v>1</v>
      </c>
      <c r="B3" s="36" t="s">
        <v>755</v>
      </c>
      <c r="C3" s="99"/>
      <c r="D3" s="99"/>
    </row>
    <row r="4" spans="1:4">
      <c r="A4" s="181">
        <v>1.1000000000000001</v>
      </c>
      <c r="B4" s="36" t="s">
        <v>752</v>
      </c>
      <c r="C4" s="99">
        <v>1</v>
      </c>
      <c r="D4" s="99">
        <v>1</v>
      </c>
    </row>
    <row r="5" spans="1:4">
      <c r="A5" s="182">
        <v>1.2</v>
      </c>
      <c r="B5" s="36" t="s">
        <v>753</v>
      </c>
      <c r="C5" s="99">
        <v>1</v>
      </c>
      <c r="D5" s="99">
        <v>1</v>
      </c>
    </row>
    <row r="6" spans="1:4">
      <c r="A6" s="185">
        <v>2</v>
      </c>
      <c r="B6" s="36" t="s">
        <v>402</v>
      </c>
      <c r="C6" s="99">
        <v>1</v>
      </c>
      <c r="D6" s="99">
        <v>1</v>
      </c>
    </row>
    <row r="7" spans="1:4">
      <c r="A7" s="185">
        <v>3</v>
      </c>
      <c r="B7" s="36" t="s">
        <v>403</v>
      </c>
      <c r="C7" s="99">
        <v>1</v>
      </c>
      <c r="D7" s="99">
        <v>1</v>
      </c>
    </row>
    <row r="8" spans="1:4">
      <c r="A8" s="300" t="s">
        <v>390</v>
      </c>
      <c r="B8" s="301"/>
      <c r="C8" s="65">
        <f>SUM(C3:C7)</f>
        <v>4</v>
      </c>
      <c r="D8" s="65">
        <f>SUM(D3:D7)</f>
        <v>4</v>
      </c>
    </row>
  </sheetData>
  <mergeCells count="2">
    <mergeCell ref="A8:B8"/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41EB-32BE-434F-9EDA-E71BEBC4D446}">
  <sheetPr>
    <tabColor rgb="FF00B050"/>
    <pageSetUpPr fitToPage="1"/>
  </sheetPr>
  <dimension ref="A1:F2"/>
  <sheetViews>
    <sheetView workbookViewId="0">
      <pane ySplit="1" topLeftCell="A2" activePane="bottomLeft" state="frozen"/>
      <selection pane="bottomLeft" activeCell="F14" sqref="F14"/>
    </sheetView>
    <sheetView workbookViewId="1"/>
  </sheetViews>
  <sheetFormatPr defaultRowHeight="18.75"/>
  <cols>
    <col min="1" max="1" width="5.7109375" style="1" customWidth="1"/>
    <col min="2" max="2" width="55.7109375" style="1" customWidth="1"/>
    <col min="3" max="6" width="10.7109375" style="1" customWidth="1"/>
    <col min="7" max="16384" width="9.140625" style="1"/>
  </cols>
  <sheetData>
    <row r="1" spans="1:6">
      <c r="A1" s="13" t="s">
        <v>0</v>
      </c>
      <c r="B1" s="10" t="s">
        <v>66</v>
      </c>
      <c r="C1" s="10" t="s">
        <v>1</v>
      </c>
      <c r="D1" s="10" t="s">
        <v>261</v>
      </c>
      <c r="E1" s="10" t="s">
        <v>262</v>
      </c>
      <c r="F1" s="10" t="s">
        <v>263</v>
      </c>
    </row>
    <row r="2" spans="1:6" ht="37.5">
      <c r="A2" s="9" t="s">
        <v>122</v>
      </c>
      <c r="B2" s="3" t="s">
        <v>299</v>
      </c>
      <c r="C2" s="2" t="s">
        <v>3</v>
      </c>
      <c r="D2" s="8">
        <v>100</v>
      </c>
      <c r="E2" s="29">
        <v>100</v>
      </c>
      <c r="F2" s="8">
        <f>SUM('51 (2)'!D9)</f>
        <v>100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F1A7-39F8-400F-B507-7306A5266ED9}">
  <sheetPr>
    <tabColor rgb="FF00B050"/>
    <pageSetUpPr fitToPage="1"/>
  </sheetPr>
  <dimension ref="A1:F9"/>
  <sheetViews>
    <sheetView workbookViewId="0">
      <pane ySplit="2" topLeftCell="A3" activePane="bottomLeft" state="frozen"/>
      <selection pane="bottomLeft" activeCell="F3" sqref="F3"/>
    </sheetView>
    <sheetView workbookViewId="1">
      <selection sqref="A1:D1"/>
    </sheetView>
  </sheetViews>
  <sheetFormatPr defaultRowHeight="18.75"/>
  <cols>
    <col min="1" max="1" width="40.7109375" style="1" customWidth="1"/>
    <col min="2" max="2" width="10.7109375" style="1" customWidth="1"/>
    <col min="3" max="3" width="40.7109375" style="1" customWidth="1"/>
    <col min="4" max="4" width="10.7109375" style="1" customWidth="1"/>
    <col min="5" max="6" width="11.85546875" style="1" customWidth="1"/>
    <col min="7" max="16384" width="9.140625" style="1"/>
  </cols>
  <sheetData>
    <row r="1" spans="1:6">
      <c r="A1" s="304" t="s">
        <v>597</v>
      </c>
      <c r="B1" s="304"/>
      <c r="C1" s="304"/>
      <c r="D1" s="304"/>
      <c r="E1" s="137"/>
      <c r="F1" s="137"/>
    </row>
    <row r="2" spans="1:6">
      <c r="A2" s="147" t="s">
        <v>598</v>
      </c>
      <c r="B2" s="147" t="s">
        <v>599</v>
      </c>
      <c r="C2" s="148" t="s">
        <v>140</v>
      </c>
      <c r="D2" s="13" t="s">
        <v>599</v>
      </c>
    </row>
    <row r="3" spans="1:6" ht="393.75">
      <c r="A3" s="149" t="s">
        <v>600</v>
      </c>
      <c r="B3" s="150">
        <v>20</v>
      </c>
      <c r="C3" s="151" t="s">
        <v>601</v>
      </c>
      <c r="D3" s="152">
        <v>20</v>
      </c>
    </row>
    <row r="4" spans="1:6" ht="168.75">
      <c r="A4" s="149" t="s">
        <v>602</v>
      </c>
      <c r="B4" s="150">
        <v>10</v>
      </c>
      <c r="C4" s="153" t="s">
        <v>603</v>
      </c>
      <c r="D4" s="29">
        <v>10</v>
      </c>
    </row>
    <row r="5" spans="1:6" ht="131.25">
      <c r="A5" s="149" t="s">
        <v>604</v>
      </c>
      <c r="B5" s="150">
        <v>20</v>
      </c>
      <c r="C5" s="153" t="s">
        <v>605</v>
      </c>
      <c r="D5" s="29">
        <v>20</v>
      </c>
    </row>
    <row r="6" spans="1:6" ht="206.25">
      <c r="A6" s="149" t="s">
        <v>606</v>
      </c>
      <c r="B6" s="150">
        <v>20</v>
      </c>
      <c r="C6" s="153" t="s">
        <v>607</v>
      </c>
      <c r="D6" s="29">
        <v>20</v>
      </c>
    </row>
    <row r="7" spans="1:6" ht="187.5">
      <c r="A7" s="149" t="s">
        <v>608</v>
      </c>
      <c r="B7" s="150">
        <v>20</v>
      </c>
      <c r="C7" s="153" t="s">
        <v>609</v>
      </c>
      <c r="D7" s="29">
        <v>20</v>
      </c>
    </row>
    <row r="8" spans="1:6" ht="75">
      <c r="A8" s="149" t="s">
        <v>610</v>
      </c>
      <c r="B8" s="150">
        <v>10</v>
      </c>
      <c r="C8" s="153" t="s">
        <v>611</v>
      </c>
      <c r="D8" s="29">
        <v>10</v>
      </c>
    </row>
    <row r="9" spans="1:6">
      <c r="A9" s="154" t="s">
        <v>390</v>
      </c>
      <c r="B9" s="155">
        <f>SUM(B3:B8)</f>
        <v>100</v>
      </c>
      <c r="C9" s="156"/>
      <c r="D9" s="65">
        <f>SUM(D3:D8)</f>
        <v>100</v>
      </c>
    </row>
  </sheetData>
  <mergeCells count="1"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7FBC-A618-4816-9848-3CF442E1C6D6}">
  <sheetPr>
    <tabColor rgb="FFFF0000"/>
    <pageSetUpPr fitToPage="1"/>
  </sheetPr>
  <dimension ref="A1:D2"/>
  <sheetViews>
    <sheetView workbookViewId="0">
      <selection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124</v>
      </c>
      <c r="B2" s="7" t="s">
        <v>300</v>
      </c>
      <c r="C2" s="2" t="s">
        <v>3</v>
      </c>
      <c r="D2" s="8">
        <f>SUM('52 (2)'!D10)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F54B4-E8F8-494C-8FA6-8CAC0AC871E8}">
  <sheetPr>
    <tabColor rgb="FFFF0000"/>
    <pageSetUpPr fitToPage="1"/>
  </sheetPr>
  <dimension ref="A1:D10"/>
  <sheetViews>
    <sheetView workbookViewId="0">
      <selection activeCell="C10" sqref="C10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304" t="s">
        <v>812</v>
      </c>
      <c r="B1" s="304"/>
      <c r="C1" s="304"/>
      <c r="D1" s="304"/>
    </row>
    <row r="2" spans="1:4">
      <c r="A2" s="13" t="s">
        <v>0</v>
      </c>
      <c r="B2" s="10" t="s">
        <v>588</v>
      </c>
      <c r="C2" s="10" t="s">
        <v>1</v>
      </c>
      <c r="D2" s="10" t="s">
        <v>400</v>
      </c>
    </row>
    <row r="3" spans="1:4">
      <c r="A3" s="190" t="s">
        <v>78</v>
      </c>
      <c r="B3" s="7" t="s">
        <v>813</v>
      </c>
      <c r="C3" s="2" t="s">
        <v>3</v>
      </c>
      <c r="D3" s="8"/>
    </row>
    <row r="4" spans="1:4">
      <c r="A4" s="190" t="s">
        <v>79</v>
      </c>
      <c r="B4" s="7" t="s">
        <v>814</v>
      </c>
      <c r="C4" s="2" t="s">
        <v>3</v>
      </c>
      <c r="D4" s="8"/>
    </row>
    <row r="5" spans="1:4">
      <c r="A5" s="190" t="s">
        <v>80</v>
      </c>
      <c r="B5" s="7" t="s">
        <v>815</v>
      </c>
      <c r="C5" s="2" t="s">
        <v>3</v>
      </c>
      <c r="D5" s="8"/>
    </row>
    <row r="6" spans="1:4">
      <c r="A6" s="190" t="s">
        <v>81</v>
      </c>
      <c r="B6" s="7"/>
      <c r="C6" s="2" t="s">
        <v>3</v>
      </c>
      <c r="D6" s="8"/>
    </row>
    <row r="7" spans="1:4">
      <c r="A7" s="190" t="s">
        <v>82</v>
      </c>
      <c r="B7" s="7"/>
      <c r="C7" s="2" t="s">
        <v>3</v>
      </c>
      <c r="D7" s="8"/>
    </row>
    <row r="8" spans="1:4">
      <c r="A8" s="190" t="s">
        <v>83</v>
      </c>
      <c r="B8" s="7"/>
      <c r="C8" s="2" t="s">
        <v>3</v>
      </c>
      <c r="D8" s="8"/>
    </row>
    <row r="9" spans="1:4">
      <c r="A9" s="190" t="s">
        <v>84</v>
      </c>
      <c r="B9" s="7"/>
      <c r="C9" s="2" t="s">
        <v>3</v>
      </c>
      <c r="D9" s="8"/>
    </row>
    <row r="10" spans="1:4">
      <c r="A10" s="292" t="s">
        <v>572</v>
      </c>
      <c r="B10" s="293"/>
      <c r="C10" s="115" t="s">
        <v>3</v>
      </c>
      <c r="D10" s="15"/>
    </row>
  </sheetData>
  <mergeCells count="2">
    <mergeCell ref="A10:B10"/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86724-83A3-4F92-B14B-1025526CEBA4}">
  <sheetPr>
    <tabColor rgb="FFFF0000"/>
    <pageSetUpPr fitToPage="1"/>
  </sheetPr>
  <dimension ref="A1:D2"/>
  <sheetViews>
    <sheetView workbookViewId="0">
      <selection activeCell="B18" sqref="B18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123</v>
      </c>
      <c r="B2" s="7" t="s">
        <v>301</v>
      </c>
      <c r="C2" s="2" t="s">
        <v>3</v>
      </c>
      <c r="D2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7517-A0FA-492C-AEB6-65E958357ABB}">
  <sheetPr>
    <tabColor rgb="FFFF0000"/>
    <pageSetUpPr fitToPage="1"/>
  </sheetPr>
  <dimension ref="A1:D3"/>
  <sheetViews>
    <sheetView workbookViewId="0">
      <selection activeCell="D12" sqref="D12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304" t="s">
        <v>816</v>
      </c>
      <c r="B1" s="304"/>
      <c r="C1" s="304"/>
      <c r="D1" s="304"/>
    </row>
    <row r="2" spans="1:4">
      <c r="A2" s="13" t="s">
        <v>0</v>
      </c>
      <c r="B2" s="10"/>
      <c r="C2" s="10" t="s">
        <v>1</v>
      </c>
      <c r="D2" s="10" t="s">
        <v>400</v>
      </c>
    </row>
    <row r="3" spans="1:4">
      <c r="A3" s="190"/>
      <c r="B3" s="7"/>
      <c r="C3" s="2" t="s">
        <v>3</v>
      </c>
      <c r="D3" s="8"/>
    </row>
  </sheetData>
  <mergeCells count="1"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E76A-8DCE-4517-86D4-3A11187251F2}">
  <sheetPr>
    <tabColor rgb="FF00B050"/>
    <pageSetUpPr fitToPage="1"/>
  </sheetPr>
  <dimension ref="A1:H2"/>
  <sheetViews>
    <sheetView workbookViewId="0">
      <selection activeCell="D7" sqref="D7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125</v>
      </c>
      <c r="B2" s="7" t="s">
        <v>227</v>
      </c>
      <c r="C2" s="2" t="s">
        <v>26</v>
      </c>
      <c r="D2" s="29">
        <v>6</v>
      </c>
      <c r="E2" s="29">
        <v>5</v>
      </c>
      <c r="F2" s="29">
        <v>2</v>
      </c>
      <c r="G2" s="29">
        <v>0</v>
      </c>
      <c r="H2" s="8">
        <f>SUM('54 (2)'!C4)</f>
        <v>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70A3-9D32-4659-916C-37CB23B44F4E}">
  <sheetPr>
    <tabColor rgb="FF00B050"/>
    <pageSetUpPr fitToPage="1"/>
  </sheetPr>
  <dimension ref="A1:C5"/>
  <sheetViews>
    <sheetView workbookViewId="0">
      <selection activeCell="A3" sqref="A3:XFD3"/>
    </sheetView>
    <sheetView workbookViewId="1">
      <selection sqref="A1:C1"/>
    </sheetView>
  </sheetViews>
  <sheetFormatPr defaultRowHeight="18.75"/>
  <cols>
    <col min="1" max="1" width="5.7109375" style="1" customWidth="1"/>
    <col min="2" max="2" width="85.7109375" style="1" customWidth="1"/>
    <col min="3" max="3" width="10.7109375" style="1" customWidth="1"/>
    <col min="4" max="16384" width="9.140625" style="1"/>
  </cols>
  <sheetData>
    <row r="1" spans="1:3">
      <c r="A1" s="305" t="s">
        <v>612</v>
      </c>
      <c r="B1" s="305"/>
      <c r="C1" s="305"/>
    </row>
    <row r="2" spans="1:3">
      <c r="A2" s="13" t="s">
        <v>0</v>
      </c>
      <c r="B2" s="10" t="s">
        <v>613</v>
      </c>
      <c r="C2" s="10" t="s">
        <v>26</v>
      </c>
    </row>
    <row r="3" spans="1:3">
      <c r="A3" s="9"/>
      <c r="B3" s="7"/>
      <c r="C3" s="29"/>
    </row>
    <row r="4" spans="1:3">
      <c r="A4" s="281" t="s">
        <v>390</v>
      </c>
      <c r="B4" s="283"/>
      <c r="C4" s="85">
        <v>1</v>
      </c>
    </row>
    <row r="5" spans="1:3">
      <c r="A5" s="111" t="s">
        <v>614</v>
      </c>
    </row>
  </sheetData>
  <mergeCells count="2">
    <mergeCell ref="A4:B4"/>
    <mergeCell ref="A1:C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9A24-912A-4D4B-BFEE-56F43BA70DA1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126</v>
      </c>
      <c r="B2" s="7" t="s">
        <v>302</v>
      </c>
      <c r="C2" s="2" t="s">
        <v>26</v>
      </c>
      <c r="D2" s="8"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2D73F-2268-4940-A0C1-44AF63FE7791}">
  <sheetPr>
    <tabColor rgb="FF00B050"/>
    <pageSetUpPr fitToPage="1"/>
  </sheetPr>
  <dimension ref="A1:D11"/>
  <sheetViews>
    <sheetView workbookViewId="0">
      <selection activeCell="D3" sqref="D3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 ht="37.5" customHeight="1">
      <c r="A1" s="291" t="s">
        <v>758</v>
      </c>
      <c r="B1" s="291"/>
      <c r="C1" s="291"/>
      <c r="D1" s="291"/>
    </row>
    <row r="2" spans="1:4">
      <c r="A2" s="13" t="s">
        <v>0</v>
      </c>
      <c r="B2" s="10" t="s">
        <v>46</v>
      </c>
      <c r="C2" s="10" t="s">
        <v>1</v>
      </c>
      <c r="D2" s="10" t="s">
        <v>263</v>
      </c>
    </row>
    <row r="3" spans="1:4">
      <c r="A3" s="287" t="s">
        <v>78</v>
      </c>
      <c r="B3" s="7" t="s">
        <v>412</v>
      </c>
      <c r="C3" s="2" t="s">
        <v>3</v>
      </c>
      <c r="D3" s="253"/>
    </row>
    <row r="4" spans="1:4" ht="37.5">
      <c r="A4" s="288"/>
      <c r="B4" s="7" t="s">
        <v>759</v>
      </c>
      <c r="C4" s="2" t="s">
        <v>3</v>
      </c>
      <c r="D4" s="253"/>
    </row>
    <row r="5" spans="1:4">
      <c r="A5" s="289"/>
      <c r="B5" s="7" t="s">
        <v>760</v>
      </c>
      <c r="C5" s="2" t="s">
        <v>3</v>
      </c>
      <c r="D5" s="253"/>
    </row>
    <row r="6" spans="1:4">
      <c r="A6" s="287" t="s">
        <v>79</v>
      </c>
      <c r="B6" s="7" t="s">
        <v>755</v>
      </c>
      <c r="C6" s="2" t="s">
        <v>3</v>
      </c>
      <c r="D6" s="253">
        <f>AVERAGE(D7:D8)</f>
        <v>92.09</v>
      </c>
    </row>
    <row r="7" spans="1:4">
      <c r="A7" s="288"/>
      <c r="B7" s="7" t="s">
        <v>761</v>
      </c>
      <c r="C7" s="2" t="s">
        <v>3</v>
      </c>
      <c r="D7" s="253">
        <v>88.64</v>
      </c>
    </row>
    <row r="8" spans="1:4">
      <c r="A8" s="289"/>
      <c r="B8" s="7" t="s">
        <v>762</v>
      </c>
      <c r="C8" s="2" t="s">
        <v>3</v>
      </c>
      <c r="D8" s="253">
        <v>95.54</v>
      </c>
    </row>
    <row r="9" spans="1:4">
      <c r="A9" s="9" t="s">
        <v>80</v>
      </c>
      <c r="B9" s="7" t="s">
        <v>402</v>
      </c>
      <c r="C9" s="2" t="s">
        <v>3</v>
      </c>
      <c r="D9" s="254">
        <v>100</v>
      </c>
    </row>
    <row r="10" spans="1:4" ht="37.5">
      <c r="A10" s="9" t="s">
        <v>81</v>
      </c>
      <c r="B10" s="7" t="s">
        <v>403</v>
      </c>
      <c r="C10" s="2" t="s">
        <v>3</v>
      </c>
      <c r="D10" s="254">
        <v>90</v>
      </c>
    </row>
    <row r="11" spans="1:4">
      <c r="A11" s="292" t="s">
        <v>572</v>
      </c>
      <c r="B11" s="293"/>
      <c r="C11" s="115" t="s">
        <v>3</v>
      </c>
      <c r="D11" s="255">
        <f>AVERAGE(D6,D9,D10)</f>
        <v>94.030000000000015</v>
      </c>
    </row>
  </sheetData>
  <mergeCells count="4">
    <mergeCell ref="A1:D1"/>
    <mergeCell ref="A3:A5"/>
    <mergeCell ref="A6:A8"/>
    <mergeCell ref="A11:B1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403EB-70C9-4720-9968-E7020FE2B3B7}">
  <sheetPr>
    <tabColor rgb="FF00B050"/>
    <pageSetUpPr fitToPage="1"/>
  </sheetPr>
  <dimension ref="A1:D7"/>
  <sheetViews>
    <sheetView workbookViewId="0">
      <selection activeCell="D10" sqref="D10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305" t="s">
        <v>731</v>
      </c>
      <c r="B1" s="305"/>
      <c r="C1" s="305"/>
      <c r="D1" s="305"/>
    </row>
    <row r="2" spans="1:4">
      <c r="A2" s="13" t="s">
        <v>0</v>
      </c>
      <c r="B2" s="10" t="s">
        <v>66</v>
      </c>
      <c r="C2" s="10" t="s">
        <v>1</v>
      </c>
      <c r="D2" s="10" t="s">
        <v>263</v>
      </c>
    </row>
    <row r="3" spans="1:4">
      <c r="A3" s="9"/>
      <c r="B3" s="7"/>
      <c r="C3" s="2" t="s">
        <v>26</v>
      </c>
      <c r="D3" s="8">
        <v>0</v>
      </c>
    </row>
    <row r="4" spans="1:4">
      <c r="A4" s="9"/>
      <c r="B4" s="7"/>
      <c r="C4" s="2" t="s">
        <v>26</v>
      </c>
      <c r="D4" s="8">
        <v>0</v>
      </c>
    </row>
    <row r="5" spans="1:4">
      <c r="A5" s="9"/>
      <c r="B5" s="7"/>
      <c r="C5" s="2" t="s">
        <v>26</v>
      </c>
      <c r="D5" s="8">
        <v>0</v>
      </c>
    </row>
    <row r="6" spans="1:4">
      <c r="A6" s="9"/>
      <c r="B6" s="7"/>
      <c r="C6" s="2" t="s">
        <v>26</v>
      </c>
      <c r="D6" s="8">
        <v>0</v>
      </c>
    </row>
    <row r="7" spans="1:4">
      <c r="A7" s="292" t="s">
        <v>390</v>
      </c>
      <c r="B7" s="293"/>
      <c r="C7" s="115" t="s">
        <v>26</v>
      </c>
      <c r="D7" s="115">
        <v>0</v>
      </c>
    </row>
  </sheetData>
  <mergeCells count="2">
    <mergeCell ref="A1:D1"/>
    <mergeCell ref="A7:B7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9936-D77C-4361-99BA-3BFEA3D67A0B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264</v>
      </c>
      <c r="B2" s="7" t="s">
        <v>303</v>
      </c>
      <c r="C2" s="2" t="s">
        <v>3</v>
      </c>
      <c r="D2" s="8"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B0C1-9D4F-41AA-B430-7B26299C2A87}">
  <sheetPr>
    <tabColor rgb="FF00B050"/>
    <pageSetUpPr fitToPage="1"/>
  </sheetPr>
  <dimension ref="A1:E3"/>
  <sheetViews>
    <sheetView workbookViewId="0">
      <selection activeCell="B2" sqref="B1:C1048576"/>
    </sheetView>
    <sheetView workbookViewId="1">
      <selection sqref="A1:E1"/>
    </sheetView>
  </sheetViews>
  <sheetFormatPr defaultRowHeight="18.75"/>
  <cols>
    <col min="1" max="1" width="5.7109375" style="1" customWidth="1"/>
    <col min="2" max="3" width="38.28515625" style="1" customWidth="1"/>
    <col min="4" max="5" width="10.7109375" style="1" customWidth="1"/>
    <col min="6" max="16384" width="9.140625" style="1"/>
  </cols>
  <sheetData>
    <row r="1" spans="1:5">
      <c r="A1" s="305" t="s">
        <v>734</v>
      </c>
      <c r="B1" s="305"/>
      <c r="C1" s="305"/>
      <c r="D1" s="305"/>
      <c r="E1" s="305"/>
    </row>
    <row r="2" spans="1:5" ht="37.5">
      <c r="A2" s="13" t="s">
        <v>0</v>
      </c>
      <c r="B2" s="10" t="s">
        <v>733</v>
      </c>
      <c r="C2" s="10" t="s">
        <v>732</v>
      </c>
      <c r="D2" s="10" t="s">
        <v>1</v>
      </c>
      <c r="E2" s="10" t="s">
        <v>263</v>
      </c>
    </row>
    <row r="3" spans="1:5">
      <c r="A3" s="9"/>
      <c r="B3" s="7"/>
      <c r="C3" s="7"/>
      <c r="D3" s="2" t="s">
        <v>3</v>
      </c>
      <c r="E3" s="8">
        <v>0</v>
      </c>
    </row>
  </sheetData>
  <mergeCells count="1"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579F-8A80-434A-BC84-3552337BA7C8}">
  <sheetPr>
    <tabColor rgb="FF00B050"/>
    <pageSetUpPr fitToPage="1"/>
  </sheetPr>
  <dimension ref="A1:H2"/>
  <sheetViews>
    <sheetView workbookViewId="0">
      <selection activeCell="L17" sqref="L17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>
      <c r="A2" s="9" t="s">
        <v>265</v>
      </c>
      <c r="B2" s="7" t="s">
        <v>54</v>
      </c>
      <c r="C2" s="2" t="s">
        <v>26</v>
      </c>
      <c r="D2" s="29">
        <v>0</v>
      </c>
      <c r="E2" s="29">
        <v>0</v>
      </c>
      <c r="F2" s="18">
        <v>0</v>
      </c>
      <c r="G2" s="18">
        <v>0</v>
      </c>
      <c r="H2" s="8"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F9BA8-8C2F-4AAA-91C1-F1F86876DB8E}">
  <sheetPr>
    <tabColor rgb="FF00B050"/>
    <pageSetUpPr fitToPage="1"/>
  </sheetPr>
  <dimension ref="A1:D7"/>
  <sheetViews>
    <sheetView workbookViewId="0">
      <selection activeCell="B3" sqref="B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7" t="s">
        <v>735</v>
      </c>
    </row>
    <row r="2" spans="1:4">
      <c r="A2" s="13" t="s">
        <v>0</v>
      </c>
      <c r="B2" s="10" t="s">
        <v>738</v>
      </c>
      <c r="C2" s="10" t="s">
        <v>1</v>
      </c>
      <c r="D2" s="10" t="s">
        <v>263</v>
      </c>
    </row>
    <row r="3" spans="1:4">
      <c r="A3" s="9"/>
      <c r="B3" s="7"/>
      <c r="C3" s="2" t="s">
        <v>26</v>
      </c>
      <c r="D3" s="8"/>
    </row>
    <row r="4" spans="1:4">
      <c r="A4" s="9"/>
      <c r="B4" s="7"/>
      <c r="C4" s="2" t="s">
        <v>26</v>
      </c>
      <c r="D4" s="8"/>
    </row>
    <row r="5" spans="1:4">
      <c r="A5" s="9"/>
      <c r="B5" s="7"/>
      <c r="C5" s="2" t="s">
        <v>26</v>
      </c>
      <c r="D5" s="8"/>
    </row>
    <row r="6" spans="1:4">
      <c r="A6" s="9"/>
      <c r="B6" s="7"/>
      <c r="C6" s="2" t="s">
        <v>26</v>
      </c>
      <c r="D6" s="8"/>
    </row>
    <row r="7" spans="1:4">
      <c r="A7" s="292" t="s">
        <v>390</v>
      </c>
      <c r="B7" s="293"/>
      <c r="C7" s="115" t="s">
        <v>26</v>
      </c>
      <c r="D7" s="115">
        <f>SUM(D3:D6)</f>
        <v>0</v>
      </c>
    </row>
  </sheetData>
  <mergeCells count="1">
    <mergeCell ref="A7:B7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2057-DE01-4AB0-A75B-5C8A6AB70444}">
  <sheetPr>
    <tabColor rgb="FF00B050"/>
    <pageSetUpPr fitToPage="1"/>
  </sheetPr>
  <dimension ref="A1:H2"/>
  <sheetViews>
    <sheetView workbookViewId="0">
      <selection activeCell="B2" sqref="B2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266</v>
      </c>
      <c r="B2" s="7" t="s">
        <v>228</v>
      </c>
      <c r="C2" s="2" t="s">
        <v>26</v>
      </c>
      <c r="D2" s="29">
        <v>0</v>
      </c>
      <c r="E2" s="29">
        <v>0</v>
      </c>
      <c r="F2" s="18">
        <v>0</v>
      </c>
      <c r="G2" s="18">
        <v>0</v>
      </c>
      <c r="H2" s="8"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5AAA-65D9-42DA-8D5F-47E77BA0B4C5}">
  <sheetPr>
    <tabColor rgb="FF00B050"/>
    <pageSetUpPr fitToPage="1"/>
  </sheetPr>
  <dimension ref="A1:D7"/>
  <sheetViews>
    <sheetView workbookViewId="0">
      <selection activeCell="B3" sqref="B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7" t="s">
        <v>736</v>
      </c>
    </row>
    <row r="2" spans="1:4">
      <c r="A2" s="13" t="s">
        <v>0</v>
      </c>
      <c r="B2" s="10" t="s">
        <v>737</v>
      </c>
      <c r="C2" s="10" t="s">
        <v>1</v>
      </c>
      <c r="D2" s="10" t="s">
        <v>263</v>
      </c>
    </row>
    <row r="3" spans="1:4">
      <c r="A3" s="9"/>
      <c r="B3" s="7"/>
      <c r="C3" s="2" t="s">
        <v>26</v>
      </c>
      <c r="D3" s="8"/>
    </row>
    <row r="4" spans="1:4">
      <c r="A4" s="9"/>
      <c r="B4" s="7"/>
      <c r="C4" s="2" t="s">
        <v>26</v>
      </c>
      <c r="D4" s="8"/>
    </row>
    <row r="5" spans="1:4">
      <c r="A5" s="9"/>
      <c r="B5" s="7"/>
      <c r="C5" s="2" t="s">
        <v>26</v>
      </c>
      <c r="D5" s="8"/>
    </row>
    <row r="6" spans="1:4">
      <c r="A6" s="9"/>
      <c r="B6" s="7"/>
      <c r="C6" s="2" t="s">
        <v>26</v>
      </c>
      <c r="D6" s="8"/>
    </row>
    <row r="7" spans="1:4">
      <c r="A7" s="292" t="s">
        <v>390</v>
      </c>
      <c r="B7" s="293"/>
      <c r="C7" s="115" t="s">
        <v>26</v>
      </c>
      <c r="D7" s="115">
        <f>SUM(D3:D6)</f>
        <v>0</v>
      </c>
    </row>
  </sheetData>
  <mergeCells count="1">
    <mergeCell ref="A7:B7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B850-486C-4DEE-8FF0-3B8E9E1DC66B}">
  <sheetPr>
    <tabColor rgb="FF00B050"/>
    <pageSetUpPr fitToPage="1"/>
  </sheetPr>
  <dimension ref="A1:H2"/>
  <sheetViews>
    <sheetView workbookViewId="0">
      <selection activeCell="E9" sqref="E9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4" width="10.7109375" style="1" customWidth="1"/>
    <col min="5" max="8" width="11.855468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267</v>
      </c>
      <c r="B2" s="7" t="s">
        <v>230</v>
      </c>
      <c r="C2" s="2" t="s">
        <v>46</v>
      </c>
      <c r="D2" s="29">
        <v>45</v>
      </c>
      <c r="E2" s="29">
        <v>41</v>
      </c>
      <c r="F2" s="18">
        <v>43</v>
      </c>
      <c r="G2" s="18">
        <v>38</v>
      </c>
      <c r="H2" s="8">
        <f>SUM('59 (2)'!D49)</f>
        <v>42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056A-D445-4743-8AFE-4D9007202FDE}">
  <sheetPr>
    <tabColor rgb="FF00B050"/>
    <pageSetUpPr fitToPage="1"/>
  </sheetPr>
  <dimension ref="A1:D49"/>
  <sheetViews>
    <sheetView topLeftCell="A37"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8" width="11.85546875" style="1" customWidth="1"/>
    <col min="9" max="16384" width="9.140625" style="1"/>
  </cols>
  <sheetData>
    <row r="1" spans="1:4">
      <c r="A1" s="137" t="s">
        <v>739</v>
      </c>
    </row>
    <row r="2" spans="1:4">
      <c r="A2" s="123" t="s">
        <v>0</v>
      </c>
      <c r="B2" s="123" t="s">
        <v>46</v>
      </c>
      <c r="C2" s="123" t="s">
        <v>399</v>
      </c>
      <c r="D2" s="123" t="s">
        <v>400</v>
      </c>
    </row>
    <row r="3" spans="1:4">
      <c r="A3" s="331">
        <v>1</v>
      </c>
      <c r="B3" s="60" t="s">
        <v>392</v>
      </c>
      <c r="C3" s="121"/>
      <c r="D3" s="121"/>
    </row>
    <row r="4" spans="1:4">
      <c r="A4" s="331"/>
      <c r="B4" s="61" t="s">
        <v>393</v>
      </c>
      <c r="C4" s="121">
        <v>1</v>
      </c>
      <c r="D4" s="121">
        <v>1</v>
      </c>
    </row>
    <row r="5" spans="1:4">
      <c r="A5" s="331"/>
      <c r="B5" s="60" t="s">
        <v>394</v>
      </c>
      <c r="C5" s="121">
        <v>1</v>
      </c>
      <c r="D5" s="121">
        <v>1</v>
      </c>
    </row>
    <row r="6" spans="1:4">
      <c r="A6" s="331"/>
      <c r="B6" s="61" t="s">
        <v>395</v>
      </c>
      <c r="C6" s="121">
        <v>1</v>
      </c>
      <c r="D6" s="121">
        <v>1</v>
      </c>
    </row>
    <row r="7" spans="1:4">
      <c r="A7" s="331"/>
      <c r="B7" s="61" t="s">
        <v>396</v>
      </c>
      <c r="C7" s="121">
        <v>1</v>
      </c>
      <c r="D7" s="121">
        <v>1</v>
      </c>
    </row>
    <row r="8" spans="1:4">
      <c r="A8" s="331"/>
      <c r="B8" s="61" t="s">
        <v>397</v>
      </c>
      <c r="C8" s="121">
        <v>1</v>
      </c>
      <c r="D8" s="121">
        <v>1</v>
      </c>
    </row>
    <row r="9" spans="1:4">
      <c r="A9" s="331"/>
      <c r="B9" s="61" t="s">
        <v>398</v>
      </c>
      <c r="C9" s="121">
        <v>1</v>
      </c>
      <c r="D9" s="121">
        <v>1</v>
      </c>
    </row>
    <row r="10" spans="1:4">
      <c r="A10" s="121">
        <v>2</v>
      </c>
      <c r="B10" s="60" t="s">
        <v>449</v>
      </c>
      <c r="C10" s="121">
        <v>1</v>
      </c>
      <c r="D10" s="121">
        <v>1</v>
      </c>
    </row>
    <row r="11" spans="1:4">
      <c r="A11" s="121">
        <v>3</v>
      </c>
      <c r="B11" s="60" t="s">
        <v>450</v>
      </c>
      <c r="C11" s="121">
        <v>1</v>
      </c>
      <c r="D11" s="121">
        <v>1</v>
      </c>
    </row>
    <row r="12" spans="1:4">
      <c r="A12" s="121">
        <v>4</v>
      </c>
      <c r="B12" s="60" t="s">
        <v>451</v>
      </c>
      <c r="C12" s="121">
        <v>1</v>
      </c>
      <c r="D12" s="121">
        <v>1</v>
      </c>
    </row>
    <row r="13" spans="1:4">
      <c r="A13" s="121">
        <v>5</v>
      </c>
      <c r="B13" s="60" t="s">
        <v>452</v>
      </c>
      <c r="C13" s="121">
        <v>1</v>
      </c>
      <c r="D13" s="121">
        <v>1</v>
      </c>
    </row>
    <row r="14" spans="1:4">
      <c r="A14" s="121">
        <v>6</v>
      </c>
      <c r="B14" s="60" t="s">
        <v>453</v>
      </c>
      <c r="C14" s="121">
        <v>1</v>
      </c>
      <c r="D14" s="121">
        <v>1</v>
      </c>
    </row>
    <row r="15" spans="1:4">
      <c r="A15" s="121">
        <v>7</v>
      </c>
      <c r="B15" s="60" t="s">
        <v>454</v>
      </c>
      <c r="C15" s="121">
        <v>1</v>
      </c>
      <c r="D15" s="121">
        <v>1</v>
      </c>
    </row>
    <row r="16" spans="1:4">
      <c r="A16" s="121">
        <v>8</v>
      </c>
      <c r="B16" s="60" t="s">
        <v>478</v>
      </c>
      <c r="C16" s="121">
        <v>1</v>
      </c>
      <c r="D16" s="121">
        <v>1</v>
      </c>
    </row>
    <row r="17" spans="1:4">
      <c r="A17" s="121">
        <v>9</v>
      </c>
      <c r="B17" s="89" t="s">
        <v>455</v>
      </c>
      <c r="C17" s="121">
        <v>1</v>
      </c>
      <c r="D17" s="121">
        <v>1</v>
      </c>
    </row>
    <row r="18" spans="1:4">
      <c r="A18" s="121">
        <v>10</v>
      </c>
      <c r="B18" s="60" t="s">
        <v>456</v>
      </c>
      <c r="C18" s="121">
        <v>1</v>
      </c>
      <c r="D18" s="121">
        <v>1</v>
      </c>
    </row>
    <row r="19" spans="1:4" ht="37.5">
      <c r="A19" s="121">
        <v>11</v>
      </c>
      <c r="B19" s="60" t="s">
        <v>479</v>
      </c>
      <c r="C19" s="121">
        <v>1</v>
      </c>
      <c r="D19" s="121">
        <v>1</v>
      </c>
    </row>
    <row r="20" spans="1:4">
      <c r="A20" s="306">
        <v>12</v>
      </c>
      <c r="B20" s="60" t="s">
        <v>457</v>
      </c>
      <c r="C20" s="121"/>
      <c r="D20" s="121"/>
    </row>
    <row r="21" spans="1:4" ht="37.5">
      <c r="A21" s="307"/>
      <c r="B21" s="60" t="s">
        <v>480</v>
      </c>
      <c r="C21" s="121">
        <v>1</v>
      </c>
      <c r="D21" s="121">
        <v>1</v>
      </c>
    </row>
    <row r="22" spans="1:4">
      <c r="A22" s="309"/>
      <c r="B22" s="60" t="s">
        <v>481</v>
      </c>
      <c r="C22" s="121">
        <v>1</v>
      </c>
      <c r="D22" s="121">
        <v>1</v>
      </c>
    </row>
    <row r="23" spans="1:4" ht="37.5">
      <c r="A23" s="306">
        <v>13</v>
      </c>
      <c r="B23" s="60" t="s">
        <v>413</v>
      </c>
      <c r="C23" s="121"/>
      <c r="D23" s="121"/>
    </row>
    <row r="24" spans="1:4">
      <c r="A24" s="307"/>
      <c r="B24" s="90" t="s">
        <v>458</v>
      </c>
      <c r="C24" s="121">
        <v>1</v>
      </c>
      <c r="D24" s="121">
        <v>1</v>
      </c>
    </row>
    <row r="25" spans="1:4">
      <c r="A25" s="307"/>
      <c r="B25" s="90" t="s">
        <v>459</v>
      </c>
      <c r="C25" s="121">
        <v>1</v>
      </c>
      <c r="D25" s="121">
        <v>1</v>
      </c>
    </row>
    <row r="26" spans="1:4">
      <c r="A26" s="307"/>
      <c r="B26" s="90" t="s">
        <v>460</v>
      </c>
      <c r="C26" s="121">
        <v>1</v>
      </c>
      <c r="D26" s="121">
        <v>1</v>
      </c>
    </row>
    <row r="27" spans="1:4">
      <c r="A27" s="307"/>
      <c r="B27" s="90" t="s">
        <v>461</v>
      </c>
      <c r="C27" s="121">
        <v>1</v>
      </c>
      <c r="D27" s="121">
        <v>1</v>
      </c>
    </row>
    <row r="28" spans="1:4">
      <c r="A28" s="307"/>
      <c r="B28" s="90" t="s">
        <v>462</v>
      </c>
      <c r="C28" s="121">
        <v>1</v>
      </c>
      <c r="D28" s="121">
        <v>1</v>
      </c>
    </row>
    <row r="29" spans="1:4">
      <c r="A29" s="307"/>
      <c r="B29" s="90" t="s">
        <v>463</v>
      </c>
      <c r="C29" s="121">
        <v>1</v>
      </c>
      <c r="D29" s="121">
        <v>1</v>
      </c>
    </row>
    <row r="30" spans="1:4">
      <c r="A30" s="307"/>
      <c r="B30" s="90" t="s">
        <v>464</v>
      </c>
      <c r="C30" s="121">
        <v>1</v>
      </c>
      <c r="D30" s="121">
        <v>1</v>
      </c>
    </row>
    <row r="31" spans="1:4">
      <c r="A31" s="307"/>
      <c r="B31" s="90" t="s">
        <v>465</v>
      </c>
      <c r="C31" s="121">
        <v>1</v>
      </c>
      <c r="D31" s="121">
        <v>1</v>
      </c>
    </row>
    <row r="32" spans="1:4">
      <c r="A32" s="307"/>
      <c r="B32" s="90" t="s">
        <v>466</v>
      </c>
      <c r="C32" s="121">
        <v>1</v>
      </c>
      <c r="D32" s="121">
        <v>1</v>
      </c>
    </row>
    <row r="33" spans="1:4">
      <c r="A33" s="307"/>
      <c r="B33" s="90" t="s">
        <v>467</v>
      </c>
      <c r="C33" s="121">
        <v>1</v>
      </c>
      <c r="D33" s="121">
        <v>1</v>
      </c>
    </row>
    <row r="34" spans="1:4">
      <c r="A34" s="309"/>
      <c r="B34" s="90" t="s">
        <v>468</v>
      </c>
      <c r="C34" s="121">
        <v>1</v>
      </c>
      <c r="D34" s="121">
        <v>1</v>
      </c>
    </row>
    <row r="35" spans="1:4" ht="37.5">
      <c r="A35" s="306">
        <v>14</v>
      </c>
      <c r="B35" s="60" t="s">
        <v>401</v>
      </c>
      <c r="C35" s="121"/>
      <c r="D35" s="121"/>
    </row>
    <row r="36" spans="1:4">
      <c r="A36" s="307"/>
      <c r="B36" s="91" t="s">
        <v>469</v>
      </c>
      <c r="C36" s="121">
        <v>1</v>
      </c>
      <c r="D36" s="121">
        <v>1</v>
      </c>
    </row>
    <row r="37" spans="1:4">
      <c r="A37" s="307"/>
      <c r="B37" s="92" t="s">
        <v>470</v>
      </c>
      <c r="C37" s="121">
        <v>1</v>
      </c>
      <c r="D37" s="121">
        <v>1</v>
      </c>
    </row>
    <row r="38" spans="1:4">
      <c r="A38" s="307"/>
      <c r="B38" s="91" t="s">
        <v>471</v>
      </c>
      <c r="C38" s="121">
        <v>1</v>
      </c>
      <c r="D38" s="121">
        <v>1</v>
      </c>
    </row>
    <row r="39" spans="1:4">
      <c r="A39" s="307"/>
      <c r="B39" s="91" t="s">
        <v>472</v>
      </c>
      <c r="C39" s="121">
        <v>1</v>
      </c>
      <c r="D39" s="121">
        <v>1</v>
      </c>
    </row>
    <row r="40" spans="1:4">
      <c r="A40" s="307"/>
      <c r="B40" s="92" t="s">
        <v>473</v>
      </c>
      <c r="C40" s="121">
        <v>1</v>
      </c>
      <c r="D40" s="121">
        <v>1</v>
      </c>
    </row>
    <row r="41" spans="1:4">
      <c r="A41" s="307"/>
      <c r="B41" s="91" t="s">
        <v>474</v>
      </c>
      <c r="C41" s="121">
        <v>1</v>
      </c>
      <c r="D41" s="121">
        <v>1</v>
      </c>
    </row>
    <row r="42" spans="1:4">
      <c r="A42" s="307"/>
      <c r="B42" s="92" t="s">
        <v>475</v>
      </c>
      <c r="C42" s="121">
        <v>1</v>
      </c>
      <c r="D42" s="121">
        <v>1</v>
      </c>
    </row>
    <row r="43" spans="1:4">
      <c r="A43" s="307"/>
      <c r="B43" s="92" t="s">
        <v>476</v>
      </c>
      <c r="C43" s="121">
        <v>1</v>
      </c>
      <c r="D43" s="121">
        <v>1</v>
      </c>
    </row>
    <row r="44" spans="1:4">
      <c r="A44" s="309"/>
      <c r="B44" s="91" t="s">
        <v>477</v>
      </c>
      <c r="C44" s="121">
        <v>1</v>
      </c>
      <c r="D44" s="121">
        <v>1</v>
      </c>
    </row>
    <row r="45" spans="1:4">
      <c r="A45" s="121">
        <v>15</v>
      </c>
      <c r="B45" s="91" t="s">
        <v>402</v>
      </c>
      <c r="C45" s="121">
        <v>1</v>
      </c>
      <c r="D45" s="121">
        <v>1</v>
      </c>
    </row>
    <row r="46" spans="1:4" ht="37.5">
      <c r="A46" s="121">
        <v>16</v>
      </c>
      <c r="B46" s="91" t="s">
        <v>403</v>
      </c>
      <c r="C46" s="121">
        <v>1</v>
      </c>
      <c r="D46" s="121">
        <v>1</v>
      </c>
    </row>
    <row r="47" spans="1:4">
      <c r="A47" s="121">
        <v>17</v>
      </c>
      <c r="B47" s="60" t="s">
        <v>404</v>
      </c>
      <c r="C47" s="121">
        <v>1</v>
      </c>
      <c r="D47" s="121">
        <v>1</v>
      </c>
    </row>
    <row r="48" spans="1:4">
      <c r="A48" s="121">
        <v>18</v>
      </c>
      <c r="B48" s="60" t="s">
        <v>405</v>
      </c>
      <c r="C48" s="121">
        <v>1</v>
      </c>
      <c r="D48" s="121">
        <v>1</v>
      </c>
    </row>
    <row r="49" spans="1:4">
      <c r="A49" s="281" t="s">
        <v>390</v>
      </c>
      <c r="B49" s="283"/>
      <c r="C49" s="144">
        <f>SUM(C3:C48)</f>
        <v>42</v>
      </c>
      <c r="D49" s="144">
        <f>SUM(D3:D48)</f>
        <v>42</v>
      </c>
    </row>
  </sheetData>
  <mergeCells count="5">
    <mergeCell ref="A3:A9"/>
    <mergeCell ref="A20:A22"/>
    <mergeCell ref="A23:A34"/>
    <mergeCell ref="A35:A44"/>
    <mergeCell ref="A49:B49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875B-5E2B-4265-8278-C5A0BCF1EEFE}">
  <sheetPr>
    <tabColor rgb="FF00B050"/>
    <pageSetUpPr fitToPage="1"/>
  </sheetPr>
  <dimension ref="A1:H2"/>
  <sheetViews>
    <sheetView workbookViewId="0">
      <selection activeCell="C10" sqref="C10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268</v>
      </c>
      <c r="B2" s="7" t="s">
        <v>231</v>
      </c>
      <c r="C2" s="12" t="s">
        <v>232</v>
      </c>
      <c r="D2" s="29">
        <v>8</v>
      </c>
      <c r="E2" s="29">
        <v>7</v>
      </c>
      <c r="F2" s="18">
        <v>6</v>
      </c>
      <c r="G2" s="18">
        <v>21</v>
      </c>
      <c r="H2" s="8">
        <f>SUM('60 (2)'!D9)</f>
        <v>22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3E83-8D8E-4364-B3D8-8918BBDE72C1}">
  <sheetPr>
    <tabColor rgb="FFFF0000"/>
    <pageSetUpPr fitToPage="1"/>
  </sheetPr>
  <dimension ref="A1:D2"/>
  <sheetViews>
    <sheetView workbookViewId="0">
      <selection activeCell="C11" sqref="C11"/>
    </sheetView>
    <sheetView workbookViewId="1">
      <selection activeCell="D3" sqref="D3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83</v>
      </c>
      <c r="B2" s="7" t="s">
        <v>160</v>
      </c>
      <c r="C2" s="2" t="s">
        <v>3</v>
      </c>
      <c r="D2" s="8">
        <f>SUM('6 (2)'!D7)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FD42-55D5-450A-9C71-F3FE0C03E4C5}">
  <sheetPr>
    <tabColor rgb="FF00B050"/>
    <pageSetUpPr fitToPage="1"/>
  </sheetPr>
  <dimension ref="A1:D9"/>
  <sheetViews>
    <sheetView workbookViewId="0">
      <selection activeCell="B3" sqref="B3:C8"/>
    </sheetView>
    <sheetView workbookViewId="1">
      <selection sqref="A1:D1"/>
    </sheetView>
  </sheetViews>
  <sheetFormatPr defaultRowHeight="18.75"/>
  <cols>
    <col min="1" max="1" width="5.7109375" style="1" customWidth="1"/>
    <col min="2" max="3" width="43.28515625" style="1" customWidth="1"/>
    <col min="4" max="4" width="11.85546875" style="1" customWidth="1"/>
    <col min="5" max="16384" width="9.140625" style="1"/>
  </cols>
  <sheetData>
    <row r="1" spans="1:4">
      <c r="A1" s="304" t="s">
        <v>615</v>
      </c>
      <c r="B1" s="304"/>
      <c r="C1" s="304"/>
      <c r="D1" s="304"/>
    </row>
    <row r="2" spans="1:4" ht="37.5">
      <c r="A2" s="13" t="s">
        <v>0</v>
      </c>
      <c r="B2" s="13" t="s">
        <v>799</v>
      </c>
      <c r="C2" s="10" t="s">
        <v>617</v>
      </c>
      <c r="D2" s="10" t="s">
        <v>616</v>
      </c>
    </row>
    <row r="3" spans="1:4" ht="75">
      <c r="A3" s="9" t="s">
        <v>78</v>
      </c>
      <c r="B3" s="348" t="s">
        <v>800</v>
      </c>
      <c r="C3" s="7" t="s">
        <v>801</v>
      </c>
      <c r="D3" s="29">
        <v>1</v>
      </c>
    </row>
    <row r="4" spans="1:4" ht="206.25">
      <c r="A4" s="179" t="s">
        <v>79</v>
      </c>
      <c r="B4" s="348" t="s">
        <v>751</v>
      </c>
      <c r="C4" s="349" t="s">
        <v>810</v>
      </c>
      <c r="D4" s="350">
        <v>17</v>
      </c>
    </row>
    <row r="5" spans="1:4" ht="37.5">
      <c r="A5" s="9" t="s">
        <v>80</v>
      </c>
      <c r="B5" s="348" t="s">
        <v>802</v>
      </c>
      <c r="C5" s="7" t="s">
        <v>803</v>
      </c>
      <c r="D5" s="29">
        <v>1</v>
      </c>
    </row>
    <row r="6" spans="1:4" ht="37.5">
      <c r="A6" s="9" t="s">
        <v>81</v>
      </c>
      <c r="B6" s="348" t="s">
        <v>805</v>
      </c>
      <c r="C6" s="7" t="s">
        <v>806</v>
      </c>
      <c r="D6" s="29">
        <v>1</v>
      </c>
    </row>
    <row r="7" spans="1:4">
      <c r="A7" s="9" t="s">
        <v>82</v>
      </c>
      <c r="B7" s="348" t="s">
        <v>807</v>
      </c>
      <c r="C7" s="7" t="s">
        <v>808</v>
      </c>
      <c r="D7" s="29">
        <v>1</v>
      </c>
    </row>
    <row r="8" spans="1:4" ht="37.5">
      <c r="A8" s="9" t="s">
        <v>83</v>
      </c>
      <c r="B8" s="348" t="s">
        <v>454</v>
      </c>
      <c r="C8" s="7" t="s">
        <v>809</v>
      </c>
      <c r="D8" s="29">
        <v>1</v>
      </c>
    </row>
    <row r="9" spans="1:4">
      <c r="A9" s="292" t="s">
        <v>390</v>
      </c>
      <c r="B9" s="347"/>
      <c r="C9" s="293"/>
      <c r="D9" s="115">
        <f>SUM(D3:D8)</f>
        <v>22</v>
      </c>
    </row>
  </sheetData>
  <mergeCells count="2">
    <mergeCell ref="A9:C9"/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FE98-F051-4E1F-AF17-A0A75DB214A7}">
  <sheetPr>
    <tabColor rgb="FF00B050"/>
    <pageSetUpPr fitToPage="1"/>
  </sheetPr>
  <dimension ref="A1:D2"/>
  <sheetViews>
    <sheetView workbookViewId="0">
      <selection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56.25">
      <c r="A2" s="9" t="s">
        <v>269</v>
      </c>
      <c r="B2" s="189" t="s">
        <v>740</v>
      </c>
      <c r="C2" s="12" t="s">
        <v>3</v>
      </c>
      <c r="D2" s="56">
        <f>SUM('61 (2)'!D9)</f>
        <v>100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4FF6-3D6A-46B5-975F-C213337E94B2}">
  <sheetPr>
    <tabColor rgb="FF00B050"/>
    <pageSetUpPr fitToPage="1"/>
  </sheetPr>
  <dimension ref="A1:D9"/>
  <sheetViews>
    <sheetView workbookViewId="0">
      <selection activeCell="D3" sqref="D3"/>
    </sheetView>
    <sheetView workbookViewId="1">
      <selection sqref="A1:D1"/>
    </sheetView>
  </sheetViews>
  <sheetFormatPr defaultRowHeight="18.75"/>
  <cols>
    <col min="1" max="1" width="5.7109375" style="1" customWidth="1"/>
    <col min="2" max="3" width="43.28515625" style="1" customWidth="1"/>
    <col min="4" max="4" width="10.7109375" style="1" customWidth="1"/>
    <col min="5" max="16384" width="9.140625" style="1"/>
  </cols>
  <sheetData>
    <row r="1" spans="1:4" ht="38.25" customHeight="1">
      <c r="A1" s="291" t="s">
        <v>618</v>
      </c>
      <c r="B1" s="291"/>
      <c r="C1" s="291"/>
      <c r="D1" s="291"/>
    </row>
    <row r="2" spans="1:4">
      <c r="A2" s="13" t="s">
        <v>0</v>
      </c>
      <c r="B2" s="13"/>
      <c r="C2" s="10" t="s">
        <v>66</v>
      </c>
      <c r="D2" s="10" t="s">
        <v>512</v>
      </c>
    </row>
    <row r="3" spans="1:4" ht="75">
      <c r="A3" s="9" t="s">
        <v>78</v>
      </c>
      <c r="B3" s="348" t="s">
        <v>800</v>
      </c>
      <c r="C3" s="7" t="s">
        <v>801</v>
      </c>
      <c r="D3" s="232">
        <v>100</v>
      </c>
    </row>
    <row r="4" spans="1:4" ht="206.25">
      <c r="A4" s="9" t="s">
        <v>79</v>
      </c>
      <c r="B4" s="348" t="s">
        <v>751</v>
      </c>
      <c r="C4" s="349" t="s">
        <v>810</v>
      </c>
      <c r="D4" s="232">
        <v>100</v>
      </c>
    </row>
    <row r="5" spans="1:4" ht="37.5">
      <c r="A5" s="9" t="s">
        <v>80</v>
      </c>
      <c r="B5" s="348" t="s">
        <v>802</v>
      </c>
      <c r="C5" s="7" t="s">
        <v>803</v>
      </c>
      <c r="D5" s="232">
        <v>100</v>
      </c>
    </row>
    <row r="6" spans="1:4" ht="37.5">
      <c r="A6" s="9" t="s">
        <v>81</v>
      </c>
      <c r="B6" s="348" t="s">
        <v>805</v>
      </c>
      <c r="C6" s="7" t="s">
        <v>806</v>
      </c>
      <c r="D6" s="232">
        <v>100</v>
      </c>
    </row>
    <row r="7" spans="1:4">
      <c r="A7" s="9" t="s">
        <v>82</v>
      </c>
      <c r="B7" s="348" t="s">
        <v>807</v>
      </c>
      <c r="C7" s="7" t="s">
        <v>808</v>
      </c>
      <c r="D7" s="232">
        <v>100</v>
      </c>
    </row>
    <row r="8" spans="1:4" ht="37.5">
      <c r="A8" s="9" t="s">
        <v>83</v>
      </c>
      <c r="B8" s="348" t="s">
        <v>454</v>
      </c>
      <c r="C8" s="7" t="s">
        <v>809</v>
      </c>
      <c r="D8" s="232">
        <v>100</v>
      </c>
    </row>
    <row r="9" spans="1:4">
      <c r="A9" s="292" t="s">
        <v>572</v>
      </c>
      <c r="B9" s="347"/>
      <c r="C9" s="293"/>
      <c r="D9" s="136">
        <f>AVERAGE(D3:D8)</f>
        <v>100</v>
      </c>
    </row>
  </sheetData>
  <mergeCells count="2">
    <mergeCell ref="A1:D1"/>
    <mergeCell ref="A9:C9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AE68-1426-437B-9AFA-5479C6E6E3CA}">
  <sheetPr>
    <tabColor rgb="FF00B050"/>
    <pageSetUpPr fitToPage="1"/>
  </sheetPr>
  <dimension ref="A1:H2"/>
  <sheetViews>
    <sheetView workbookViewId="0">
      <selection activeCell="E11" sqref="E11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270</v>
      </c>
      <c r="B2" s="11" t="s">
        <v>57</v>
      </c>
      <c r="C2" s="12" t="s">
        <v>3</v>
      </c>
      <c r="D2" s="30">
        <v>87.1</v>
      </c>
      <c r="E2" s="29">
        <v>64.52</v>
      </c>
      <c r="F2" s="25">
        <v>81.08</v>
      </c>
      <c r="G2" s="25">
        <v>76.47</v>
      </c>
      <c r="H2" s="56">
        <f>SUM('62 (2)'!D22)</f>
        <v>94.444444444444443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411A-533A-4EAA-91DF-97361CD5A10B}">
  <sheetPr>
    <tabColor rgb="FF00B050"/>
    <pageSetUpPr fitToPage="1"/>
  </sheetPr>
  <dimension ref="A1:D22"/>
  <sheetViews>
    <sheetView workbookViewId="0">
      <pane ySplit="2" topLeftCell="A3" activePane="bottomLeft" state="frozen"/>
      <selection pane="bottomLeft" activeCell="H9" sqref="H9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304" t="s">
        <v>619</v>
      </c>
      <c r="B1" s="304"/>
      <c r="C1" s="304"/>
      <c r="D1" s="304"/>
    </row>
    <row r="2" spans="1:4">
      <c r="A2" s="13" t="s">
        <v>0</v>
      </c>
      <c r="B2" s="10" t="s">
        <v>66</v>
      </c>
      <c r="C2" s="10" t="s">
        <v>511</v>
      </c>
      <c r="D2" s="10" t="s">
        <v>512</v>
      </c>
    </row>
    <row r="3" spans="1:4">
      <c r="A3" s="158">
        <v>1.1000000000000001</v>
      </c>
      <c r="B3" s="159" t="s">
        <v>620</v>
      </c>
      <c r="C3" s="157">
        <v>1</v>
      </c>
      <c r="D3" s="130">
        <v>1</v>
      </c>
    </row>
    <row r="4" spans="1:4" ht="37.5">
      <c r="A4" s="158">
        <v>1.2</v>
      </c>
      <c r="B4" s="160" t="s">
        <v>621</v>
      </c>
      <c r="C4" s="157">
        <v>1</v>
      </c>
      <c r="D4" s="130">
        <v>1</v>
      </c>
    </row>
    <row r="5" spans="1:4" ht="37.5">
      <c r="A5" s="158">
        <v>1.3</v>
      </c>
      <c r="B5" s="160" t="s">
        <v>622</v>
      </c>
      <c r="C5" s="157">
        <v>1</v>
      </c>
      <c r="D5" s="130">
        <v>1</v>
      </c>
    </row>
    <row r="6" spans="1:4" ht="37.5">
      <c r="A6" s="158">
        <v>1.4</v>
      </c>
      <c r="B6" s="160" t="s">
        <v>623</v>
      </c>
      <c r="C6" s="157">
        <v>1</v>
      </c>
      <c r="D6" s="130">
        <v>1</v>
      </c>
    </row>
    <row r="7" spans="1:4" ht="37.5">
      <c r="A7" s="158">
        <v>1.5</v>
      </c>
      <c r="B7" s="160" t="s">
        <v>624</v>
      </c>
      <c r="C7" s="157">
        <v>1</v>
      </c>
      <c r="D7" s="130">
        <v>1</v>
      </c>
    </row>
    <row r="8" spans="1:4" ht="37.5">
      <c r="A8" s="158">
        <v>1.6</v>
      </c>
      <c r="B8" s="160" t="s">
        <v>625</v>
      </c>
      <c r="C8" s="157">
        <v>1</v>
      </c>
      <c r="D8" s="130">
        <v>1</v>
      </c>
    </row>
    <row r="9" spans="1:4" ht="37.5">
      <c r="A9" s="158">
        <v>1.7</v>
      </c>
      <c r="B9" s="160" t="s">
        <v>626</v>
      </c>
      <c r="C9" s="157">
        <v>1</v>
      </c>
      <c r="D9" s="130">
        <v>1</v>
      </c>
    </row>
    <row r="10" spans="1:4">
      <c r="A10" s="158">
        <v>2.1</v>
      </c>
      <c r="B10" s="160" t="s">
        <v>627</v>
      </c>
      <c r="C10" s="157">
        <v>1</v>
      </c>
      <c r="D10" s="130">
        <v>1</v>
      </c>
    </row>
    <row r="11" spans="1:4">
      <c r="A11" s="158">
        <v>2.2000000000000002</v>
      </c>
      <c r="B11" s="160" t="s">
        <v>628</v>
      </c>
      <c r="C11" s="157">
        <v>1</v>
      </c>
      <c r="D11" s="130">
        <v>1</v>
      </c>
    </row>
    <row r="12" spans="1:4">
      <c r="A12" s="158">
        <v>2.2999999999999998</v>
      </c>
      <c r="B12" s="160" t="s">
        <v>629</v>
      </c>
      <c r="C12" s="157">
        <v>1</v>
      </c>
      <c r="D12" s="130">
        <v>1</v>
      </c>
    </row>
    <row r="13" spans="1:4">
      <c r="A13" s="158">
        <v>2.4</v>
      </c>
      <c r="B13" s="160" t="s">
        <v>630</v>
      </c>
      <c r="C13" s="157">
        <v>1</v>
      </c>
      <c r="D13" s="130">
        <v>1</v>
      </c>
    </row>
    <row r="14" spans="1:4" ht="37.5">
      <c r="A14" s="158">
        <v>2.5</v>
      </c>
      <c r="B14" s="160" t="s">
        <v>631</v>
      </c>
      <c r="C14" s="157">
        <v>1</v>
      </c>
      <c r="D14" s="130">
        <v>1</v>
      </c>
    </row>
    <row r="15" spans="1:4">
      <c r="A15" s="158">
        <v>3.1</v>
      </c>
      <c r="B15" s="160" t="s">
        <v>632</v>
      </c>
      <c r="C15" s="157">
        <v>1</v>
      </c>
      <c r="D15" s="130">
        <v>0</v>
      </c>
    </row>
    <row r="16" spans="1:4">
      <c r="A16" s="158">
        <v>3.2</v>
      </c>
      <c r="B16" s="160" t="s">
        <v>633</v>
      </c>
      <c r="C16" s="157">
        <v>1</v>
      </c>
      <c r="D16" s="130">
        <v>1</v>
      </c>
    </row>
    <row r="17" spans="1:4">
      <c r="A17" s="158">
        <v>3.3</v>
      </c>
      <c r="B17" s="160" t="s">
        <v>634</v>
      </c>
      <c r="C17" s="157">
        <v>1</v>
      </c>
      <c r="D17" s="130">
        <v>1</v>
      </c>
    </row>
    <row r="18" spans="1:4">
      <c r="A18" s="158">
        <v>3.4</v>
      </c>
      <c r="B18" s="160" t="s">
        <v>635</v>
      </c>
      <c r="C18" s="157">
        <v>1</v>
      </c>
      <c r="D18" s="130">
        <v>1</v>
      </c>
    </row>
    <row r="19" spans="1:4">
      <c r="A19" s="158">
        <v>3.5</v>
      </c>
      <c r="B19" s="160" t="s">
        <v>636</v>
      </c>
      <c r="C19" s="157">
        <v>1</v>
      </c>
      <c r="D19" s="130">
        <v>1</v>
      </c>
    </row>
    <row r="20" spans="1:4" ht="37.5">
      <c r="A20" s="158">
        <v>3.6</v>
      </c>
      <c r="B20" s="160" t="s">
        <v>637</v>
      </c>
      <c r="C20" s="157">
        <v>1</v>
      </c>
      <c r="D20" s="130">
        <v>1</v>
      </c>
    </row>
    <row r="21" spans="1:4">
      <c r="A21" s="292" t="s">
        <v>390</v>
      </c>
      <c r="B21" s="293"/>
      <c r="C21" s="115">
        <f>SUM(C3:C20)</f>
        <v>18</v>
      </c>
      <c r="D21" s="115">
        <f>SUM(D3:D20)</f>
        <v>17</v>
      </c>
    </row>
    <row r="22" spans="1:4">
      <c r="A22" s="292" t="s">
        <v>406</v>
      </c>
      <c r="B22" s="293"/>
      <c r="C22" s="115">
        <v>100</v>
      </c>
      <c r="D22" s="136">
        <f>D21/C21*100</f>
        <v>94.444444444444443</v>
      </c>
    </row>
  </sheetData>
  <mergeCells count="3">
    <mergeCell ref="A21:B21"/>
    <mergeCell ref="A22:B22"/>
    <mergeCell ref="A1:D1"/>
  </mergeCells>
  <hyperlinks>
    <hyperlink ref="A3" location="'1.1'!A1" display="'1.1'!A1" xr:uid="{51C3C0CE-66C2-40DF-B9F6-EDEB394623F0}"/>
    <hyperlink ref="A4" location="'1.2'!A1" display="'1.2'!A1" xr:uid="{4D192FDA-53E4-4284-B559-E7EFF7130EF1}"/>
    <hyperlink ref="A5" location="'1.3'!A1" display="'1.3'!A1" xr:uid="{7E091616-6D3F-4C05-9D4E-767473ACDA81}"/>
    <hyperlink ref="A6" location="'1.4'!Print_Titles" display="'1.4'!Print_Titles" xr:uid="{69B84DC4-94D1-4C8A-9FDA-A7AE93E3C497}"/>
    <hyperlink ref="A7" location="'1.5'!Print_Titles" display="'1.5'!Print_Titles" xr:uid="{C3DDBCFD-FE2D-4727-848A-F2AFAA839CC3}"/>
    <hyperlink ref="A8" location="'1.6'!Print_Titles" display="'1.6'!Print_Titles" xr:uid="{DD007EE8-1178-4639-9D1B-92D986550C9E}"/>
    <hyperlink ref="A9" location="'1.7'!Print_Titles" display="'1.7'!Print_Titles" xr:uid="{8797DBE9-26B9-4D98-8991-58A212CEB251}"/>
    <hyperlink ref="A10" location="'2.4'!6:6" display="'2.4'!6:6" xr:uid="{C4D8DDCA-2916-4B3F-A05C-24245EFEE98D}"/>
    <hyperlink ref="A11" location="'2.2'!A1" display="'2.2'!A1" xr:uid="{67059A09-49FD-4310-9F20-ABB27B91DEF3}"/>
    <hyperlink ref="A12" location="'2.3'!A1" display="'2.3'!A1" xr:uid="{D6204553-36AC-4A13-AB19-536756A7EB49}"/>
    <hyperlink ref="A13" location="'2.4'!A1" display="'2.4'!A1" xr:uid="{C1D87CDF-8419-45EE-859A-13A11077062D}"/>
    <hyperlink ref="A14" location="'2.5'!A1" display="'2.5'!A1" xr:uid="{81953ACE-C0E3-4080-B388-08027EB2E821}"/>
    <hyperlink ref="A15" location="'3.1'!A1" display="'3.1'!A1" xr:uid="{2ECEB2EC-8818-4E89-A1A4-225108AC53A0}"/>
    <hyperlink ref="A16" location="'3.2'!A1" display="'3.2'!A1" xr:uid="{DE492531-036D-4E38-89C2-8BEB2C80613B}"/>
    <hyperlink ref="A17" location="'3.3'!A1" display="'3.3'!A1" xr:uid="{BF898EF7-08ED-43F2-87C0-8B77310E1F19}"/>
    <hyperlink ref="A18" location="'3.4'!A1" display="'3.4'!A1" xr:uid="{030FECD5-7DF0-4155-AF2D-B2210DDB6135}"/>
    <hyperlink ref="A19" location="'3.5'!A1" display="'3.5'!A1" xr:uid="{0B59F44F-1522-4EC9-847B-52CF920EA116}"/>
    <hyperlink ref="A20" location="'3.6'!A1" display="'3.6'!A1" xr:uid="{B24A78A0-9A84-4B51-9575-63B834EA77EC}"/>
  </hyperlink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F0C0-5673-44FC-B497-6D2654D9625B}">
  <sheetPr>
    <tabColor rgb="FF00B050"/>
    <pageSetUpPr fitToPage="1"/>
  </sheetPr>
  <dimension ref="A1:H2"/>
  <sheetViews>
    <sheetView workbookViewId="0">
      <selection activeCell="L13" sqref="L13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271</v>
      </c>
      <c r="B2" s="11" t="s">
        <v>235</v>
      </c>
      <c r="C2" s="12" t="s">
        <v>3</v>
      </c>
      <c r="D2" s="29">
        <v>97.18</v>
      </c>
      <c r="E2" s="29">
        <v>100</v>
      </c>
      <c r="F2" s="25">
        <v>93.75</v>
      </c>
      <c r="G2" s="25">
        <v>95.65</v>
      </c>
      <c r="H2" s="56">
        <f>SUM('63 (2)'!E12)</f>
        <v>82.5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7322-8303-490D-9022-8AB53D326CBF}">
  <sheetPr>
    <tabColor rgb="FF00B050"/>
    <pageSetUpPr fitToPage="1"/>
  </sheetPr>
  <dimension ref="A1:E12"/>
  <sheetViews>
    <sheetView workbookViewId="0">
      <selection activeCell="H9" sqref="H9"/>
    </sheetView>
    <sheetView workbookViewId="1"/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111" t="s">
        <v>661</v>
      </c>
    </row>
    <row r="2" spans="1:5">
      <c r="A2" s="13" t="s">
        <v>0</v>
      </c>
      <c r="B2" s="10" t="s">
        <v>66</v>
      </c>
      <c r="C2" s="10" t="s">
        <v>1</v>
      </c>
      <c r="D2" s="10" t="s">
        <v>511</v>
      </c>
      <c r="E2" s="10" t="s">
        <v>512</v>
      </c>
    </row>
    <row r="3" spans="1:5">
      <c r="A3" s="169" t="s">
        <v>662</v>
      </c>
      <c r="B3" s="172"/>
      <c r="C3" s="172"/>
      <c r="D3" s="176">
        <f>SUM(D4:D6)</f>
        <v>12</v>
      </c>
      <c r="E3" s="176">
        <f>SUM(E4:E6)</f>
        <v>11</v>
      </c>
    </row>
    <row r="4" spans="1:5" ht="56.25">
      <c r="A4" s="9" t="s">
        <v>78</v>
      </c>
      <c r="B4" s="171" t="s">
        <v>664</v>
      </c>
      <c r="C4" s="173" t="s">
        <v>46</v>
      </c>
      <c r="D4" s="29">
        <v>4</v>
      </c>
      <c r="E4" s="29">
        <v>3</v>
      </c>
    </row>
    <row r="5" spans="1:5" ht="37.5">
      <c r="A5" s="99">
        <v>2</v>
      </c>
      <c r="B5" s="7" t="s">
        <v>665</v>
      </c>
      <c r="C5" s="175" t="s">
        <v>46</v>
      </c>
      <c r="D5" s="99">
        <v>5</v>
      </c>
      <c r="E5" s="99">
        <v>5</v>
      </c>
    </row>
    <row r="6" spans="1:5" ht="37.5">
      <c r="A6" s="99">
        <v>3</v>
      </c>
      <c r="B6" s="7" t="s">
        <v>666</v>
      </c>
      <c r="C6" s="175" t="s">
        <v>46</v>
      </c>
      <c r="D6" s="99">
        <v>3</v>
      </c>
      <c r="E6" s="99">
        <v>3</v>
      </c>
    </row>
    <row r="7" spans="1:5">
      <c r="A7" s="169" t="s">
        <v>663</v>
      </c>
      <c r="B7" s="172"/>
      <c r="C7" s="174"/>
      <c r="D7" s="176">
        <f>SUM(D8:D10)</f>
        <v>28</v>
      </c>
      <c r="E7" s="176">
        <f>SUM(E8:E10)</f>
        <v>22</v>
      </c>
    </row>
    <row r="8" spans="1:5" ht="56.25">
      <c r="A8" s="9" t="s">
        <v>78</v>
      </c>
      <c r="B8" s="171" t="s">
        <v>664</v>
      </c>
      <c r="C8" s="173" t="s">
        <v>46</v>
      </c>
      <c r="D8" s="29">
        <v>0</v>
      </c>
      <c r="E8" s="29">
        <v>0</v>
      </c>
    </row>
    <row r="9" spans="1:5" ht="37.5">
      <c r="A9" s="99">
        <v>2</v>
      </c>
      <c r="B9" s="7" t="s">
        <v>665</v>
      </c>
      <c r="C9" s="175" t="s">
        <v>46</v>
      </c>
      <c r="D9" s="99">
        <v>22</v>
      </c>
      <c r="E9" s="99">
        <v>16</v>
      </c>
    </row>
    <row r="10" spans="1:5" ht="37.5">
      <c r="A10" s="99">
        <v>3</v>
      </c>
      <c r="B10" s="7" t="s">
        <v>666</v>
      </c>
      <c r="C10" s="175" t="s">
        <v>46</v>
      </c>
      <c r="D10" s="99">
        <v>6</v>
      </c>
      <c r="E10" s="99">
        <v>6</v>
      </c>
    </row>
    <row r="11" spans="1:5" ht="37.5">
      <c r="A11" s="300" t="s">
        <v>390</v>
      </c>
      <c r="B11" s="301"/>
      <c r="C11" s="15" t="s">
        <v>46</v>
      </c>
      <c r="D11" s="65">
        <f>SUM(D3,D7)</f>
        <v>40</v>
      </c>
      <c r="E11" s="65">
        <f>SUM(E3,E7)</f>
        <v>33</v>
      </c>
    </row>
    <row r="12" spans="1:5">
      <c r="A12" s="300" t="s">
        <v>406</v>
      </c>
      <c r="B12" s="301"/>
      <c r="C12" s="230" t="s">
        <v>3</v>
      </c>
      <c r="D12" s="140">
        <v>100</v>
      </c>
      <c r="E12" s="140">
        <f>E11/D11*100</f>
        <v>82.5</v>
      </c>
    </row>
  </sheetData>
  <mergeCells count="2">
    <mergeCell ref="A11:B11"/>
    <mergeCell ref="A12:B12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DFA2-7B1A-46F8-BB37-2F3ACD80A061}">
  <sheetPr>
    <tabColor rgb="FF00B050"/>
    <pageSetUpPr fitToPage="1"/>
  </sheetPr>
  <dimension ref="A1:D2"/>
  <sheetViews>
    <sheetView workbookViewId="0"/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272</v>
      </c>
      <c r="B2" s="11" t="s">
        <v>252</v>
      </c>
      <c r="C2" s="12" t="s">
        <v>3</v>
      </c>
      <c r="D2" s="56">
        <f>SUM('64 (2)'!G6)</f>
        <v>86.745000000000005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D244F-AB79-4DAE-A7C4-2D229F729C27}">
  <sheetPr>
    <tabColor rgb="FF00B050"/>
    <pageSetUpPr fitToPage="1"/>
  </sheetPr>
  <dimension ref="A1:G6"/>
  <sheetViews>
    <sheetView workbookViewId="0">
      <selection activeCell="G23" sqref="G23"/>
    </sheetView>
    <sheetView workbookViewId="1">
      <selection sqref="A1:G1"/>
    </sheetView>
  </sheetViews>
  <sheetFormatPr defaultRowHeight="18.75"/>
  <cols>
    <col min="1" max="1" width="5.7109375" style="1" customWidth="1"/>
    <col min="2" max="2" width="45.7109375" style="1" customWidth="1"/>
    <col min="3" max="7" width="10.7109375" style="1" customWidth="1"/>
    <col min="8" max="16384" width="9.140625" style="1"/>
  </cols>
  <sheetData>
    <row r="1" spans="1:7">
      <c r="A1" s="304" t="s">
        <v>741</v>
      </c>
      <c r="B1" s="304"/>
      <c r="C1" s="304"/>
      <c r="D1" s="304"/>
      <c r="E1" s="304"/>
      <c r="F1" s="304"/>
      <c r="G1" s="304"/>
    </row>
    <row r="2" spans="1:7">
      <c r="A2" s="298" t="s">
        <v>0</v>
      </c>
      <c r="B2" s="296" t="s">
        <v>66</v>
      </c>
      <c r="C2" s="296" t="s">
        <v>1</v>
      </c>
      <c r="D2" s="294" t="s">
        <v>746</v>
      </c>
      <c r="E2" s="321"/>
      <c r="F2" s="295"/>
      <c r="G2" s="296" t="s">
        <v>750</v>
      </c>
    </row>
    <row r="3" spans="1:7">
      <c r="A3" s="299"/>
      <c r="B3" s="297"/>
      <c r="C3" s="297"/>
      <c r="D3" s="10" t="s">
        <v>747</v>
      </c>
      <c r="E3" s="10" t="s">
        <v>748</v>
      </c>
      <c r="F3" s="10" t="s">
        <v>749</v>
      </c>
      <c r="G3" s="297"/>
    </row>
    <row r="4" spans="1:7" ht="37.5">
      <c r="A4" s="9" t="s">
        <v>78</v>
      </c>
      <c r="B4" s="189" t="s">
        <v>744</v>
      </c>
      <c r="C4" s="12" t="s">
        <v>3</v>
      </c>
      <c r="D4" s="232">
        <v>57.14</v>
      </c>
      <c r="E4" s="232">
        <v>100</v>
      </c>
      <c r="F4" s="232">
        <v>80</v>
      </c>
      <c r="G4" s="56">
        <f t="shared" ref="G4" si="0">AVERAGE(D4:F4)</f>
        <v>79.046666666666667</v>
      </c>
    </row>
    <row r="5" spans="1:7" ht="37.5">
      <c r="A5" s="9" t="s">
        <v>79</v>
      </c>
      <c r="B5" s="189" t="s">
        <v>745</v>
      </c>
      <c r="C5" s="187" t="s">
        <v>3</v>
      </c>
      <c r="D5" s="233">
        <v>100</v>
      </c>
      <c r="E5" s="233">
        <v>100</v>
      </c>
      <c r="F5" s="233">
        <v>83.33</v>
      </c>
      <c r="G5" s="56">
        <f>AVERAGE(D5:F5)</f>
        <v>94.443333333333328</v>
      </c>
    </row>
    <row r="6" spans="1:7">
      <c r="A6" s="292" t="s">
        <v>390</v>
      </c>
      <c r="B6" s="293"/>
      <c r="C6" s="115" t="s">
        <v>3</v>
      </c>
      <c r="D6" s="136">
        <f>AVERAGE(D4:D5)</f>
        <v>78.569999999999993</v>
      </c>
      <c r="E6" s="136">
        <f t="shared" ref="E6:F6" si="1">AVERAGE(E4:E5)</f>
        <v>100</v>
      </c>
      <c r="F6" s="136">
        <f t="shared" si="1"/>
        <v>81.664999999999992</v>
      </c>
      <c r="G6" s="136">
        <f t="shared" ref="G6" si="2">AVERAGE(D6:F6)</f>
        <v>86.745000000000005</v>
      </c>
    </row>
  </sheetData>
  <mergeCells count="7">
    <mergeCell ref="A1:G1"/>
    <mergeCell ref="A6:B6"/>
    <mergeCell ref="D2:F2"/>
    <mergeCell ref="G2:G3"/>
    <mergeCell ref="A2:A3"/>
    <mergeCell ref="B2:B3"/>
    <mergeCell ref="C2:C3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C83B-416C-441C-A8A8-003E26C27E2F}">
  <sheetPr>
    <tabColor rgb="FF00B050"/>
    <pageSetUpPr fitToPage="1"/>
  </sheetPr>
  <dimension ref="A1:D2"/>
  <sheetViews>
    <sheetView workbookViewId="0">
      <selection activeCell="E12" sqref="E12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273</v>
      </c>
      <c r="B2" s="11" t="s">
        <v>253</v>
      </c>
      <c r="C2" s="12" t="s">
        <v>236</v>
      </c>
      <c r="D2" s="8">
        <f>SUM('65 (2)'!D4)</f>
        <v>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2A41-2F44-4E89-BC1D-A0F3DF0F6F92}">
  <sheetPr>
    <tabColor rgb="FFFF0000"/>
    <pageSetUpPr fitToPage="1"/>
  </sheetPr>
  <dimension ref="A1:D7"/>
  <sheetViews>
    <sheetView workbookViewId="0">
      <selection activeCell="C11" sqref="C11"/>
    </sheetView>
    <sheetView workbookViewId="1">
      <selection activeCell="E12" sqref="E12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305" t="s">
        <v>817</v>
      </c>
      <c r="B1" s="305"/>
      <c r="C1" s="305"/>
      <c r="D1" s="305"/>
    </row>
    <row r="2" spans="1:4">
      <c r="A2" s="13" t="s">
        <v>0</v>
      </c>
      <c r="B2" s="10" t="s">
        <v>520</v>
      </c>
      <c r="C2" s="10" t="s">
        <v>1</v>
      </c>
      <c r="D2" s="10" t="s">
        <v>400</v>
      </c>
    </row>
    <row r="3" spans="1:4">
      <c r="A3" s="190"/>
      <c r="B3" s="7"/>
      <c r="C3" s="2" t="s">
        <v>3</v>
      </c>
      <c r="D3" s="8"/>
    </row>
    <row r="4" spans="1:4">
      <c r="A4" s="190"/>
      <c r="B4" s="7"/>
      <c r="C4" s="2" t="s">
        <v>3</v>
      </c>
      <c r="D4" s="8"/>
    </row>
    <row r="5" spans="1:4">
      <c r="A5" s="190"/>
      <c r="B5" s="7"/>
      <c r="C5" s="2" t="s">
        <v>3</v>
      </c>
      <c r="D5" s="8"/>
    </row>
    <row r="6" spans="1:4">
      <c r="A6" s="190"/>
      <c r="B6" s="7"/>
      <c r="C6" s="2" t="s">
        <v>3</v>
      </c>
      <c r="D6" s="8"/>
    </row>
    <row r="7" spans="1:4">
      <c r="A7" s="292" t="s">
        <v>572</v>
      </c>
      <c r="B7" s="293"/>
      <c r="C7" s="115" t="s">
        <v>3</v>
      </c>
      <c r="D7" s="15"/>
    </row>
  </sheetData>
  <mergeCells count="2">
    <mergeCell ref="A1:D1"/>
    <mergeCell ref="A7:B7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6939-0842-49CF-9B31-1A2AB6E80E9F}">
  <sheetPr>
    <tabColor rgb="FF00B050"/>
    <pageSetUpPr fitToPage="1"/>
  </sheetPr>
  <dimension ref="A1:D4"/>
  <sheetViews>
    <sheetView workbookViewId="0">
      <selection activeCell="B2" sqref="B1:B1048576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1.85546875" style="1" customWidth="1"/>
    <col min="5" max="16384" width="9.140625" style="1"/>
  </cols>
  <sheetData>
    <row r="1" spans="1:4" ht="38.25" customHeight="1">
      <c r="A1" s="334" t="s">
        <v>659</v>
      </c>
      <c r="B1" s="334"/>
      <c r="C1" s="334"/>
      <c r="D1" s="334"/>
    </row>
    <row r="2" spans="1:4">
      <c r="A2" s="13" t="s">
        <v>0</v>
      </c>
      <c r="B2" s="10" t="s">
        <v>66</v>
      </c>
      <c r="C2" s="10" t="s">
        <v>511</v>
      </c>
      <c r="D2" s="10" t="s">
        <v>512</v>
      </c>
    </row>
    <row r="3" spans="1:4" ht="56.25">
      <c r="A3" s="9" t="s">
        <v>78</v>
      </c>
      <c r="B3" s="171" t="s">
        <v>660</v>
      </c>
      <c r="C3" s="157">
        <v>1</v>
      </c>
      <c r="D3" s="8">
        <v>1</v>
      </c>
    </row>
    <row r="4" spans="1:4">
      <c r="A4" s="281" t="s">
        <v>390</v>
      </c>
      <c r="B4" s="283"/>
      <c r="C4" s="85">
        <f>SUM(C3)</f>
        <v>1</v>
      </c>
      <c r="D4" s="85">
        <f>SUM(D3)</f>
        <v>1</v>
      </c>
    </row>
  </sheetData>
  <mergeCells count="2">
    <mergeCell ref="A1:D1"/>
    <mergeCell ref="A4:B4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E13FA-6D3B-42E7-B598-2FDA16B76D00}">
  <sheetPr>
    <tabColor rgb="FF00B050"/>
    <pageSetUpPr fitToPage="1"/>
  </sheetPr>
  <dimension ref="A1:F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55.7109375" style="1" customWidth="1"/>
    <col min="3" max="6" width="10.7109375" style="1" customWidth="1"/>
    <col min="7" max="16384" width="9.140625" style="1"/>
  </cols>
  <sheetData>
    <row r="1" spans="1:6">
      <c r="A1" s="13" t="s">
        <v>0</v>
      </c>
      <c r="B1" s="10" t="s">
        <v>66</v>
      </c>
      <c r="C1" s="10" t="s">
        <v>1</v>
      </c>
      <c r="D1" s="10" t="s">
        <v>261</v>
      </c>
      <c r="E1" s="10" t="s">
        <v>262</v>
      </c>
      <c r="F1" s="10" t="s">
        <v>263</v>
      </c>
    </row>
    <row r="2" spans="1:6" ht="37.5">
      <c r="A2" s="9" t="s">
        <v>274</v>
      </c>
      <c r="B2" s="11" t="s">
        <v>237</v>
      </c>
      <c r="C2" s="12" t="s">
        <v>3</v>
      </c>
      <c r="D2" s="18">
        <v>0</v>
      </c>
      <c r="E2" s="25">
        <v>80</v>
      </c>
      <c r="F2" s="112">
        <f>SUM('66 (2)'!D23)</f>
        <v>81.818181818181827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6673-A3CF-419A-8FB4-EDAEA3253EDD}">
  <sheetPr>
    <tabColor rgb="FF00B050"/>
    <pageSetUpPr fitToPage="1"/>
  </sheetPr>
  <dimension ref="A1:D23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638</v>
      </c>
    </row>
    <row r="2" spans="1:4">
      <c r="A2" s="13" t="s">
        <v>0</v>
      </c>
      <c r="B2" s="10" t="s">
        <v>66</v>
      </c>
      <c r="C2" s="10" t="s">
        <v>511</v>
      </c>
      <c r="D2" s="10" t="s">
        <v>512</v>
      </c>
    </row>
    <row r="3" spans="1:4" ht="18.75" customHeight="1">
      <c r="A3" s="169" t="s">
        <v>639</v>
      </c>
      <c r="B3" s="163"/>
      <c r="C3" s="170">
        <f>SUM(C4:C9)</f>
        <v>5</v>
      </c>
      <c r="D3" s="170">
        <f>SUM(D4:D9)</f>
        <v>5</v>
      </c>
    </row>
    <row r="4" spans="1:4">
      <c r="A4" s="162">
        <v>3.9</v>
      </c>
      <c r="B4" s="7" t="s">
        <v>640</v>
      </c>
      <c r="C4" s="18">
        <v>1</v>
      </c>
      <c r="D4" s="18">
        <v>1</v>
      </c>
    </row>
    <row r="5" spans="1:4">
      <c r="A5" s="335" t="s">
        <v>641</v>
      </c>
      <c r="B5" s="164" t="s">
        <v>642</v>
      </c>
      <c r="C5" s="18"/>
      <c r="D5" s="18"/>
    </row>
    <row r="6" spans="1:4">
      <c r="A6" s="336"/>
      <c r="B6" s="165" t="s">
        <v>643</v>
      </c>
      <c r="C6" s="18">
        <v>1</v>
      </c>
      <c r="D6" s="18">
        <v>1</v>
      </c>
    </row>
    <row r="7" spans="1:4">
      <c r="A7" s="336"/>
      <c r="B7" s="165" t="s">
        <v>644</v>
      </c>
      <c r="C7" s="18">
        <v>1</v>
      </c>
      <c r="D7" s="18">
        <v>1</v>
      </c>
    </row>
    <row r="8" spans="1:4">
      <c r="A8" s="337"/>
      <c r="B8" s="7" t="s">
        <v>645</v>
      </c>
      <c r="C8" s="18">
        <v>1</v>
      </c>
      <c r="D8" s="18">
        <v>1</v>
      </c>
    </row>
    <row r="9" spans="1:4">
      <c r="A9" s="162">
        <v>3.13</v>
      </c>
      <c r="B9" s="7" t="s">
        <v>646</v>
      </c>
      <c r="C9" s="18">
        <v>1</v>
      </c>
      <c r="D9" s="18">
        <v>1</v>
      </c>
    </row>
    <row r="10" spans="1:4" ht="18.75" customHeight="1">
      <c r="A10" s="169" t="s">
        <v>650</v>
      </c>
      <c r="B10" s="163"/>
      <c r="C10" s="170">
        <f>SUM(C11:C13)</f>
        <v>3</v>
      </c>
      <c r="D10" s="170">
        <f>SUM(D11:D13)</f>
        <v>3</v>
      </c>
    </row>
    <row r="11" spans="1:4">
      <c r="A11" s="162" t="s">
        <v>78</v>
      </c>
      <c r="B11" s="7" t="s">
        <v>647</v>
      </c>
      <c r="C11" s="18">
        <v>1</v>
      </c>
      <c r="D11" s="18">
        <v>1</v>
      </c>
    </row>
    <row r="12" spans="1:4">
      <c r="A12" s="162" t="s">
        <v>79</v>
      </c>
      <c r="B12" s="7" t="s">
        <v>648</v>
      </c>
      <c r="C12" s="18">
        <v>1</v>
      </c>
      <c r="D12" s="18">
        <v>1</v>
      </c>
    </row>
    <row r="13" spans="1:4" ht="56.25">
      <c r="A13" s="162" t="s">
        <v>80</v>
      </c>
      <c r="B13" s="7" t="s">
        <v>649</v>
      </c>
      <c r="C13" s="18">
        <v>1</v>
      </c>
      <c r="D13" s="18">
        <v>1</v>
      </c>
    </row>
    <row r="14" spans="1:4" ht="18.75" customHeight="1">
      <c r="A14" s="169" t="s">
        <v>651</v>
      </c>
      <c r="B14" s="163"/>
      <c r="C14" s="170">
        <f>SUM(C15:C17)</f>
        <v>3</v>
      </c>
      <c r="D14" s="170">
        <f>SUM(D15:D17)</f>
        <v>1</v>
      </c>
    </row>
    <row r="15" spans="1:4">
      <c r="A15" s="162">
        <v>6.4</v>
      </c>
      <c r="B15" s="7" t="s">
        <v>652</v>
      </c>
      <c r="C15" s="18">
        <v>1</v>
      </c>
      <c r="D15" s="18">
        <v>0</v>
      </c>
    </row>
    <row r="16" spans="1:4">
      <c r="A16" s="162">
        <v>6.5</v>
      </c>
      <c r="B16" s="7" t="s">
        <v>653</v>
      </c>
      <c r="C16" s="18">
        <v>1</v>
      </c>
      <c r="D16" s="18">
        <v>0</v>
      </c>
    </row>
    <row r="17" spans="1:4" ht="37.5">
      <c r="A17" s="338">
        <v>6.6</v>
      </c>
      <c r="B17" s="167" t="s">
        <v>654</v>
      </c>
      <c r="C17" s="18">
        <v>1</v>
      </c>
      <c r="D17" s="18">
        <v>1</v>
      </c>
    </row>
    <row r="18" spans="1:4">
      <c r="A18" s="339"/>
      <c r="B18" s="168" t="s">
        <v>655</v>
      </c>
      <c r="C18" s="18"/>
      <c r="D18" s="18"/>
    </row>
    <row r="19" spans="1:4">
      <c r="A19" s="339"/>
      <c r="B19" s="168" t="s">
        <v>656</v>
      </c>
      <c r="C19" s="18"/>
      <c r="D19" s="18"/>
    </row>
    <row r="20" spans="1:4">
      <c r="A20" s="339"/>
      <c r="B20" s="168" t="s">
        <v>657</v>
      </c>
      <c r="C20" s="18"/>
      <c r="D20" s="18"/>
    </row>
    <row r="21" spans="1:4">
      <c r="A21" s="340"/>
      <c r="B21" s="168" t="s">
        <v>658</v>
      </c>
      <c r="C21" s="18"/>
      <c r="D21" s="18"/>
    </row>
    <row r="22" spans="1:4">
      <c r="A22" s="292" t="s">
        <v>390</v>
      </c>
      <c r="B22" s="293"/>
      <c r="C22" s="161">
        <f>SUM(C3,C10,C14)</f>
        <v>11</v>
      </c>
      <c r="D22" s="161">
        <f>SUM(D3,D10,D14)</f>
        <v>9</v>
      </c>
    </row>
    <row r="23" spans="1:4">
      <c r="A23" s="292" t="s">
        <v>406</v>
      </c>
      <c r="B23" s="293"/>
      <c r="C23" s="126">
        <v>100</v>
      </c>
      <c r="D23" s="126">
        <f>D22/C22*100</f>
        <v>81.818181818181827</v>
      </c>
    </row>
  </sheetData>
  <mergeCells count="4">
    <mergeCell ref="A23:B23"/>
    <mergeCell ref="A22:B22"/>
    <mergeCell ref="A5:A8"/>
    <mergeCell ref="A17:A21"/>
  </mergeCells>
  <hyperlinks>
    <hyperlink ref="A4" location="'3.9'!A1" display="'3.9'!A1" xr:uid="{2B3DE719-852F-4ED9-87A1-9542813FEEF5}"/>
    <hyperlink ref="A9" location="'3.13'!A1" display="'3.13'!A1" xr:uid="{5E109AB4-8632-4839-8550-F8B6C238A5AA}"/>
    <hyperlink ref="A15" location="'6.4'!A1" display="'6.4'!A1" xr:uid="{197EBF3E-B907-4FE5-B55C-9D9F10F53BC8}"/>
    <hyperlink ref="A16" location="'6.5'!A1" display="'6.5'!A1" xr:uid="{8D697289-28ED-4558-A12F-86A506D09586}"/>
    <hyperlink ref="A17" location="'6.6'!A1" display="'6.6'!A1" xr:uid="{331C08E7-D43E-4444-8C8D-87A01A45FA99}"/>
  </hyperlink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A604-7D95-4C8C-A14B-96533E8D37F2}">
  <sheetPr>
    <tabColor rgb="FF00B050"/>
    <pageSetUpPr fitToPage="1"/>
  </sheetPr>
  <dimension ref="A1:H2"/>
  <sheetViews>
    <sheetView workbookViewId="0">
      <selection activeCell="G20" sqref="G20"/>
    </sheetView>
    <sheetView workbookViewId="1"/>
  </sheetViews>
  <sheetFormatPr defaultRowHeight="18.75"/>
  <cols>
    <col min="1" max="1" width="5.7109375" style="1" customWidth="1"/>
    <col min="2" max="2" width="30.7109375" style="1" customWidth="1"/>
    <col min="3" max="7" width="10.7109375" style="1" customWidth="1"/>
    <col min="8" max="8" width="15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56.25">
      <c r="A2" s="9" t="s">
        <v>275</v>
      </c>
      <c r="B2" s="11" t="s">
        <v>241</v>
      </c>
      <c r="C2" s="12" t="s">
        <v>7</v>
      </c>
      <c r="D2" s="5" t="s">
        <v>322</v>
      </c>
      <c r="E2" s="5" t="s">
        <v>322</v>
      </c>
      <c r="F2" s="8" t="s">
        <v>322</v>
      </c>
      <c r="G2" s="8" t="s">
        <v>322</v>
      </c>
      <c r="H2" s="35">
        <v>2855377.06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C9FE-DC3F-4BA3-8298-7A87881B9BD4}">
  <sheetPr>
    <tabColor rgb="FF00B050"/>
    <pageSetUpPr fitToPage="1"/>
  </sheetPr>
  <dimension ref="A1:E11"/>
  <sheetViews>
    <sheetView workbookViewId="0">
      <selection activeCell="A9" sqref="A9"/>
    </sheetView>
    <sheetView workbookViewId="1">
      <selection sqref="A1:E1"/>
    </sheetView>
  </sheetViews>
  <sheetFormatPr defaultRowHeight="18.75"/>
  <cols>
    <col min="1" max="1" width="5.7109375" style="1" customWidth="1"/>
    <col min="2" max="2" width="65.7109375" style="1" customWidth="1"/>
    <col min="3" max="4" width="10.7109375" style="1" customWidth="1"/>
    <col min="5" max="5" width="12.42578125" style="1" bestFit="1" customWidth="1"/>
    <col min="6" max="16384" width="9.140625" style="1"/>
  </cols>
  <sheetData>
    <row r="1" spans="1:5">
      <c r="A1" s="304" t="s">
        <v>667</v>
      </c>
      <c r="B1" s="304"/>
      <c r="C1" s="304"/>
      <c r="D1" s="304"/>
      <c r="E1" s="304"/>
    </row>
    <row r="2" spans="1:5">
      <c r="A2" s="13" t="s">
        <v>0</v>
      </c>
      <c r="B2" s="10" t="s">
        <v>325</v>
      </c>
      <c r="C2" s="10" t="s">
        <v>1</v>
      </c>
      <c r="D2" s="10" t="s">
        <v>503</v>
      </c>
      <c r="E2" s="10" t="s">
        <v>504</v>
      </c>
    </row>
    <row r="3" spans="1:5">
      <c r="A3" s="9"/>
      <c r="B3" s="11"/>
      <c r="C3" s="107" t="s">
        <v>7</v>
      </c>
      <c r="D3" s="103"/>
      <c r="E3" s="103"/>
    </row>
    <row r="4" spans="1:5">
      <c r="A4" s="9"/>
      <c r="B4" s="11"/>
      <c r="C4" s="107" t="s">
        <v>7</v>
      </c>
      <c r="D4" s="103"/>
      <c r="E4" s="103"/>
    </row>
    <row r="5" spans="1:5">
      <c r="A5" s="9"/>
      <c r="B5" s="11"/>
      <c r="C5" s="107" t="s">
        <v>7</v>
      </c>
      <c r="D5" s="103"/>
      <c r="E5" s="103"/>
    </row>
    <row r="6" spans="1:5">
      <c r="A6" s="9"/>
      <c r="B6" s="11"/>
      <c r="C6" s="107" t="s">
        <v>7</v>
      </c>
      <c r="D6" s="103"/>
      <c r="E6" s="103"/>
    </row>
    <row r="7" spans="1:5">
      <c r="A7" s="9"/>
      <c r="B7" s="11"/>
      <c r="C7" s="107" t="s">
        <v>7</v>
      </c>
      <c r="D7" s="103"/>
      <c r="E7" s="103"/>
    </row>
    <row r="8" spans="1:5">
      <c r="A8" s="292" t="s">
        <v>390</v>
      </c>
      <c r="B8" s="293"/>
      <c r="C8" s="108"/>
      <c r="D8" s="108">
        <f>SUM(D3:D7)</f>
        <v>0</v>
      </c>
      <c r="E8" s="108">
        <f>SUM(E3:E7)</f>
        <v>0</v>
      </c>
    </row>
    <row r="11" spans="1:5">
      <c r="C11" s="186"/>
      <c r="D11" s="186"/>
      <c r="E11" s="35">
        <v>2855377.06</v>
      </c>
    </row>
  </sheetData>
  <mergeCells count="2">
    <mergeCell ref="A8:B8"/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6AC1-E4D2-4665-AA2C-CCCDE831187E}">
  <sheetPr>
    <tabColor rgb="FF00B050"/>
    <pageSetUpPr fitToPage="1"/>
  </sheetPr>
  <dimension ref="A1:H18"/>
  <sheetViews>
    <sheetView workbookViewId="0">
      <selection activeCell="H3" sqref="H3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56.25">
      <c r="A2" s="9" t="s">
        <v>276</v>
      </c>
      <c r="B2" s="11" t="s">
        <v>241</v>
      </c>
      <c r="C2" s="12" t="s">
        <v>3</v>
      </c>
      <c r="D2" s="5"/>
      <c r="E2" s="5"/>
      <c r="F2" s="8"/>
      <c r="G2" s="8"/>
      <c r="H2" s="112">
        <f>SUM('68 (2)'!E15)</f>
        <v>0</v>
      </c>
    </row>
    <row r="18" spans="6:6">
      <c r="F18" s="364">
        <f>SUM('68 (2)'!E15)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2B2D-7604-45D3-866E-CC6EFE3BD027}">
  <sheetPr>
    <tabColor rgb="FF00B050"/>
    <pageSetUpPr fitToPage="1"/>
  </sheetPr>
  <dimension ref="A1:E16"/>
  <sheetViews>
    <sheetView workbookViewId="0">
      <selection activeCell="B16" sqref="B16"/>
    </sheetView>
    <sheetView workbookViewId="1">
      <selection sqref="A1:E1"/>
    </sheetView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304" t="s">
        <v>668</v>
      </c>
      <c r="B1" s="304"/>
      <c r="C1" s="304"/>
      <c r="D1" s="304"/>
      <c r="E1" s="304"/>
    </row>
    <row r="2" spans="1:5">
      <c r="A2" s="13" t="s">
        <v>0</v>
      </c>
      <c r="B2" s="10" t="s">
        <v>325</v>
      </c>
      <c r="C2" s="10" t="s">
        <v>1</v>
      </c>
      <c r="D2" s="10" t="s">
        <v>503</v>
      </c>
      <c r="E2" s="10" t="s">
        <v>504</v>
      </c>
    </row>
    <row r="3" spans="1:5" ht="21.75" customHeight="1">
      <c r="A3" s="9"/>
      <c r="B3" s="11"/>
      <c r="C3" s="187" t="s">
        <v>7</v>
      </c>
      <c r="D3" s="188"/>
      <c r="E3" s="188"/>
    </row>
    <row r="4" spans="1:5" ht="21.75" customHeight="1">
      <c r="A4" s="9"/>
      <c r="B4" s="11"/>
      <c r="C4" s="187" t="s">
        <v>7</v>
      </c>
      <c r="D4" s="188"/>
      <c r="E4" s="188"/>
    </row>
    <row r="5" spans="1:5" ht="21.75" customHeight="1">
      <c r="A5" s="9"/>
      <c r="B5" s="11"/>
      <c r="C5" s="187" t="s">
        <v>7</v>
      </c>
      <c r="D5" s="188"/>
      <c r="E5" s="188"/>
    </row>
    <row r="6" spans="1:5" ht="21.75" customHeight="1">
      <c r="A6" s="9"/>
      <c r="B6" s="11"/>
      <c r="C6" s="187" t="s">
        <v>7</v>
      </c>
      <c r="D6" s="188"/>
      <c r="E6" s="188"/>
    </row>
    <row r="7" spans="1:5" ht="21.75" customHeight="1">
      <c r="A7" s="9"/>
      <c r="B7" s="11"/>
      <c r="C7" s="187" t="s">
        <v>7</v>
      </c>
      <c r="D7" s="188"/>
      <c r="E7" s="188"/>
    </row>
    <row r="8" spans="1:5" ht="21.75" customHeight="1">
      <c r="A8" s="9"/>
      <c r="B8" s="11"/>
      <c r="C8" s="187" t="s">
        <v>7</v>
      </c>
      <c r="D8" s="188"/>
      <c r="E8" s="188"/>
    </row>
    <row r="9" spans="1:5" ht="21.75" customHeight="1">
      <c r="A9" s="9"/>
      <c r="B9" s="11"/>
      <c r="C9" s="187" t="s">
        <v>7</v>
      </c>
      <c r="D9" s="188"/>
      <c r="E9" s="188"/>
    </row>
    <row r="10" spans="1:5" ht="21.75" customHeight="1">
      <c r="A10" s="9"/>
      <c r="B10" s="11"/>
      <c r="C10" s="187" t="s">
        <v>7</v>
      </c>
      <c r="D10" s="188"/>
      <c r="E10" s="188"/>
    </row>
    <row r="11" spans="1:5" ht="21.75" customHeight="1">
      <c r="A11" s="9"/>
      <c r="B11" s="11"/>
      <c r="C11" s="187" t="s">
        <v>7</v>
      </c>
      <c r="D11" s="188"/>
      <c r="E11" s="188"/>
    </row>
    <row r="12" spans="1:5" ht="21.75" customHeight="1">
      <c r="A12" s="9"/>
      <c r="B12" s="11"/>
      <c r="C12" s="187" t="s">
        <v>7</v>
      </c>
      <c r="D12" s="188"/>
      <c r="E12" s="188"/>
    </row>
    <row r="13" spans="1:5" ht="21.75" customHeight="1">
      <c r="A13" s="9"/>
      <c r="B13" s="11"/>
      <c r="C13" s="187" t="s">
        <v>7</v>
      </c>
      <c r="D13" s="188"/>
      <c r="E13" s="188"/>
    </row>
    <row r="14" spans="1:5">
      <c r="A14" s="281" t="s">
        <v>390</v>
      </c>
      <c r="B14" s="283"/>
      <c r="C14" s="144" t="s">
        <v>7</v>
      </c>
      <c r="D14" s="113">
        <f>SUM(D3:D12)</f>
        <v>0</v>
      </c>
      <c r="E14" s="113">
        <f>SUM(E3:E12)</f>
        <v>0</v>
      </c>
    </row>
    <row r="15" spans="1:5">
      <c r="A15" s="281" t="s">
        <v>669</v>
      </c>
      <c r="B15" s="283"/>
      <c r="C15" s="144" t="s">
        <v>7</v>
      </c>
      <c r="D15" s="113"/>
      <c r="E15" s="113">
        <f>E14-D14</f>
        <v>0</v>
      </c>
    </row>
    <row r="16" spans="1:5">
      <c r="A16" s="137" t="s">
        <v>670</v>
      </c>
    </row>
  </sheetData>
  <mergeCells count="3">
    <mergeCell ref="A14:B14"/>
    <mergeCell ref="A15:B15"/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16CD-3DA1-4FCC-9879-C38EE3B7B8A1}">
  <sheetPr>
    <tabColor rgb="FF00B050"/>
    <pageSetUpPr fitToPage="1"/>
  </sheetPr>
  <dimension ref="A1:H2"/>
  <sheetViews>
    <sheetView workbookViewId="0">
      <selection activeCell="C7" sqref="C7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277</v>
      </c>
      <c r="B2" s="11" t="s">
        <v>61</v>
      </c>
      <c r="C2" s="12" t="s">
        <v>3</v>
      </c>
      <c r="D2" s="25">
        <v>99.33</v>
      </c>
      <c r="E2" s="25">
        <v>91.85</v>
      </c>
      <c r="F2" s="25">
        <v>99.21</v>
      </c>
      <c r="G2" s="25">
        <v>98.77</v>
      </c>
      <c r="H2" s="112">
        <f>SUM('69 (2)'!E7)</f>
        <v>94.430668413569109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B655-D1D2-4456-BBC1-914A13FB9576}">
  <sheetPr>
    <tabColor rgb="FF00B050"/>
    <pageSetUpPr fitToPage="1"/>
  </sheetPr>
  <dimension ref="A1:G7"/>
  <sheetViews>
    <sheetView workbookViewId="0">
      <selection activeCell="C7" sqref="C7"/>
    </sheetView>
    <sheetView workbookViewId="1">
      <selection sqref="A1:G1"/>
    </sheetView>
  </sheetViews>
  <sheetFormatPr defaultRowHeight="18.75"/>
  <cols>
    <col min="1" max="1" width="5.7109375" style="1" customWidth="1"/>
    <col min="2" max="2" width="39.42578125" style="1" customWidth="1"/>
    <col min="3" max="4" width="13.7109375" style="1" customWidth="1"/>
    <col min="5" max="5" width="10.7109375" style="1" customWidth="1"/>
    <col min="6" max="6" width="13.7109375" style="1" customWidth="1"/>
    <col min="7" max="7" width="10.7109375" style="1" customWidth="1"/>
    <col min="8" max="16384" width="9.140625" style="1"/>
  </cols>
  <sheetData>
    <row r="1" spans="1:7">
      <c r="A1" s="304" t="s">
        <v>671</v>
      </c>
      <c r="B1" s="304"/>
      <c r="C1" s="304"/>
      <c r="D1" s="304"/>
      <c r="E1" s="304"/>
      <c r="F1" s="304"/>
      <c r="G1" s="304"/>
    </row>
    <row r="2" spans="1:7">
      <c r="A2" s="298" t="s">
        <v>0</v>
      </c>
      <c r="B2" s="296" t="s">
        <v>66</v>
      </c>
      <c r="C2" s="296" t="s">
        <v>676</v>
      </c>
      <c r="D2" s="294" t="s">
        <v>674</v>
      </c>
      <c r="E2" s="295"/>
      <c r="F2" s="294" t="s">
        <v>675</v>
      </c>
      <c r="G2" s="295"/>
    </row>
    <row r="3" spans="1:7">
      <c r="A3" s="299"/>
      <c r="B3" s="297"/>
      <c r="C3" s="297"/>
      <c r="D3" s="10" t="s">
        <v>7</v>
      </c>
      <c r="E3" s="10" t="s">
        <v>3</v>
      </c>
      <c r="F3" s="10" t="s">
        <v>7</v>
      </c>
      <c r="G3" s="10" t="s">
        <v>3</v>
      </c>
    </row>
    <row r="4" spans="1:7">
      <c r="A4" s="9" t="s">
        <v>78</v>
      </c>
      <c r="B4" s="189" t="s">
        <v>672</v>
      </c>
      <c r="C4" s="191">
        <v>6542747</v>
      </c>
      <c r="D4" s="192">
        <v>6325786.4000000004</v>
      </c>
      <c r="E4" s="192">
        <f>D4/C4*100</f>
        <v>96.683952474396463</v>
      </c>
      <c r="F4" s="192">
        <f>C4-D4</f>
        <v>216960.59999999963</v>
      </c>
      <c r="G4" s="192">
        <f>F4/C4*100</f>
        <v>3.3160475256035369</v>
      </c>
    </row>
    <row r="5" spans="1:7">
      <c r="A5" s="9" t="s">
        <v>79</v>
      </c>
      <c r="B5" s="189" t="s">
        <v>673</v>
      </c>
      <c r="C5" s="192">
        <v>399510</v>
      </c>
      <c r="D5" s="192">
        <v>392550.92000000004</v>
      </c>
      <c r="E5" s="192">
        <f t="shared" ref="E5:E7" si="0">D5/C5*100</f>
        <v>98.258096167805576</v>
      </c>
      <c r="F5" s="192">
        <f t="shared" ref="F5:F7" si="1">C5-D5</f>
        <v>6959.0799999999581</v>
      </c>
      <c r="G5" s="192">
        <f t="shared" ref="G5:G7" si="2">F5/C5*100</f>
        <v>1.7419038321944278</v>
      </c>
    </row>
    <row r="6" spans="1:7">
      <c r="A6" s="9" t="s">
        <v>80</v>
      </c>
      <c r="B6" s="189" t="s">
        <v>677</v>
      </c>
      <c r="C6" s="192">
        <v>3801331</v>
      </c>
      <c r="D6" s="192">
        <f>3355224.64+71680</f>
        <v>3426904.64</v>
      </c>
      <c r="E6" s="192">
        <f t="shared" si="0"/>
        <v>90.150124785239711</v>
      </c>
      <c r="F6" s="192">
        <f t="shared" si="1"/>
        <v>374426.35999999987</v>
      </c>
      <c r="G6" s="192">
        <f t="shared" si="2"/>
        <v>9.849875214760301</v>
      </c>
    </row>
    <row r="7" spans="1:7">
      <c r="A7" s="292" t="s">
        <v>390</v>
      </c>
      <c r="B7" s="293"/>
      <c r="C7" s="193">
        <f>SUM(C4:C6)</f>
        <v>10743588</v>
      </c>
      <c r="D7" s="193">
        <f>SUM(D4:D6)</f>
        <v>10145241.960000001</v>
      </c>
      <c r="E7" s="193">
        <f t="shared" si="0"/>
        <v>94.430668413569109</v>
      </c>
      <c r="F7" s="193">
        <f t="shared" si="1"/>
        <v>598346.03999999911</v>
      </c>
      <c r="G7" s="193">
        <f t="shared" si="2"/>
        <v>5.5693315864308941</v>
      </c>
    </row>
  </sheetData>
  <mergeCells count="7">
    <mergeCell ref="F2:G2"/>
    <mergeCell ref="A1:G1"/>
    <mergeCell ref="A7:B7"/>
    <mergeCell ref="D2:E2"/>
    <mergeCell ref="C2:C3"/>
    <mergeCell ref="B2:B3"/>
    <mergeCell ref="A2:A3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0EB97-34F7-4EC0-87C7-86BEDC459375}">
  <sheetPr>
    <tabColor rgb="FF00B050"/>
    <pageSetUpPr fitToPage="1"/>
  </sheetPr>
  <dimension ref="A1:D2"/>
  <sheetViews>
    <sheetView workbookViewId="0">
      <selection activeCell="C9" sqref="C9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278</v>
      </c>
      <c r="B2" s="11" t="s">
        <v>254</v>
      </c>
      <c r="C2" s="12" t="s">
        <v>7</v>
      </c>
      <c r="D2" s="34">
        <v>111150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839C-0E8B-433D-A785-FAA2B04FC8A7}">
  <sheetPr>
    <tabColor rgb="FFFF0000"/>
    <pageSetUpPr fitToPage="1"/>
  </sheetPr>
  <dimension ref="A1:D2"/>
  <sheetViews>
    <sheetView workbookViewId="0">
      <selection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84</v>
      </c>
      <c r="B2" s="3" t="s">
        <v>490</v>
      </c>
      <c r="C2" s="2" t="s">
        <v>163</v>
      </c>
      <c r="D2" s="8">
        <f>SUM('7 (2)'!D8)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87E7-ACDD-4921-945D-AA446B0AFC9D}">
  <sheetPr>
    <tabColor rgb="FF00B050"/>
    <pageSetUpPr fitToPage="1"/>
  </sheetPr>
  <dimension ref="A1:C10"/>
  <sheetViews>
    <sheetView workbookViewId="0">
      <selection activeCell="B16" sqref="B16"/>
    </sheetView>
    <sheetView workbookViewId="1"/>
  </sheetViews>
  <sheetFormatPr defaultRowHeight="18.75"/>
  <cols>
    <col min="1" max="1" width="5.7109375" style="1" customWidth="1"/>
    <col min="2" max="2" width="80.7109375" style="1" customWidth="1"/>
    <col min="3" max="3" width="15.7109375" style="1" customWidth="1"/>
    <col min="4" max="16384" width="9.140625" style="1"/>
  </cols>
  <sheetData>
    <row r="1" spans="1:3">
      <c r="A1" s="137" t="s">
        <v>678</v>
      </c>
    </row>
    <row r="3" spans="1:3">
      <c r="A3" s="13" t="s">
        <v>0</v>
      </c>
      <c r="B3" s="10" t="s">
        <v>325</v>
      </c>
      <c r="C3" s="10" t="s">
        <v>596</v>
      </c>
    </row>
    <row r="4" spans="1:3">
      <c r="A4" s="9"/>
      <c r="B4" s="11"/>
      <c r="C4" s="195"/>
    </row>
    <row r="5" spans="1:3">
      <c r="A5" s="9"/>
      <c r="B5" s="11"/>
      <c r="C5" s="195"/>
    </row>
    <row r="6" spans="1:3">
      <c r="A6" s="9"/>
      <c r="B6" s="11"/>
      <c r="C6" s="195"/>
    </row>
    <row r="7" spans="1:3">
      <c r="A7" s="9"/>
      <c r="B7" s="11"/>
      <c r="C7" s="195"/>
    </row>
    <row r="8" spans="1:3">
      <c r="A8" s="9"/>
      <c r="B8" s="11"/>
      <c r="C8" s="195"/>
    </row>
    <row r="9" spans="1:3">
      <c r="A9" s="292" t="s">
        <v>390</v>
      </c>
      <c r="B9" s="293"/>
      <c r="C9" s="196">
        <f>SUM(C4:C8)</f>
        <v>0</v>
      </c>
    </row>
    <row r="10" spans="1:3">
      <c r="A10" s="137" t="s">
        <v>679</v>
      </c>
    </row>
  </sheetData>
  <mergeCells count="1">
    <mergeCell ref="A9:B9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C3DC-E477-44E2-9AFF-0449FBEA4E8C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279</v>
      </c>
      <c r="B2" s="11" t="s">
        <v>255</v>
      </c>
      <c r="C2" s="12" t="s">
        <v>7</v>
      </c>
      <c r="D2" s="34">
        <v>109413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4FE7-8B56-4032-803B-03DD7AB047D3}">
  <sheetPr>
    <tabColor rgb="FF00B050"/>
    <pageSetUpPr fitToPage="1"/>
  </sheetPr>
  <dimension ref="A1:E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13" t="s">
        <v>0</v>
      </c>
      <c r="B1" s="10" t="s">
        <v>66</v>
      </c>
      <c r="C1" s="10" t="s">
        <v>1</v>
      </c>
      <c r="D1" s="10" t="s">
        <v>262</v>
      </c>
      <c r="E1" s="10" t="s">
        <v>263</v>
      </c>
    </row>
    <row r="2" spans="1:5">
      <c r="A2" s="9" t="s">
        <v>280</v>
      </c>
      <c r="B2" s="11" t="s">
        <v>127</v>
      </c>
      <c r="C2" s="12" t="s">
        <v>3</v>
      </c>
      <c r="D2" s="25">
        <v>-27.97</v>
      </c>
      <c r="E2" s="8">
        <v>-41.44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4D47-E9B9-407E-8764-86366D819C29}">
  <sheetPr>
    <tabColor rgb="FF00B050"/>
    <pageSetUpPr fitToPage="1"/>
  </sheetPr>
  <dimension ref="A1:F8"/>
  <sheetViews>
    <sheetView workbookViewId="0">
      <selection activeCell="A8" sqref="A8:B8"/>
    </sheetView>
    <sheetView workbookViewId="1">
      <selection sqref="A1:F1"/>
    </sheetView>
  </sheetViews>
  <sheetFormatPr defaultRowHeight="18.75"/>
  <cols>
    <col min="1" max="1" width="5.7109375" style="1" customWidth="1"/>
    <col min="2" max="2" width="55.7109375" style="1" customWidth="1"/>
    <col min="3" max="6" width="10.7109375" style="1" customWidth="1"/>
    <col min="7" max="16384" width="9.140625" style="1"/>
  </cols>
  <sheetData>
    <row r="1" spans="1:6">
      <c r="A1" s="304" t="s">
        <v>680</v>
      </c>
      <c r="B1" s="304"/>
      <c r="C1" s="304"/>
      <c r="D1" s="304"/>
      <c r="E1" s="304"/>
      <c r="F1" s="304"/>
    </row>
    <row r="2" spans="1:6">
      <c r="A2" s="298" t="s">
        <v>0</v>
      </c>
      <c r="B2" s="296" t="s">
        <v>325</v>
      </c>
      <c r="C2" s="296" t="s">
        <v>681</v>
      </c>
      <c r="D2" s="296" t="s">
        <v>682</v>
      </c>
      <c r="E2" s="294" t="s">
        <v>683</v>
      </c>
      <c r="F2" s="295"/>
    </row>
    <row r="3" spans="1:6">
      <c r="A3" s="299"/>
      <c r="B3" s="297"/>
      <c r="C3" s="297"/>
      <c r="D3" s="297"/>
      <c r="E3" s="10" t="s">
        <v>7</v>
      </c>
      <c r="F3" s="10" t="s">
        <v>3</v>
      </c>
    </row>
    <row r="4" spans="1:6">
      <c r="A4" s="9" t="s">
        <v>78</v>
      </c>
      <c r="B4" s="189" t="s">
        <v>684</v>
      </c>
      <c r="C4" s="191"/>
      <c r="D4" s="192"/>
      <c r="E4" s="192">
        <f>D4-C4</f>
        <v>0</v>
      </c>
      <c r="F4" s="192">
        <f>C4-D4</f>
        <v>0</v>
      </c>
    </row>
    <row r="5" spans="1:6">
      <c r="A5" s="9" t="s">
        <v>79</v>
      </c>
      <c r="B5" s="189" t="s">
        <v>685</v>
      </c>
      <c r="C5" s="192"/>
      <c r="D5" s="192"/>
      <c r="E5" s="192">
        <f t="shared" ref="E5:E8" si="0">D5-C5</f>
        <v>0</v>
      </c>
      <c r="F5" s="192">
        <f t="shared" ref="F5:F8" si="1">C5-D5</f>
        <v>0</v>
      </c>
    </row>
    <row r="6" spans="1:6">
      <c r="A6" s="9" t="s">
        <v>80</v>
      </c>
      <c r="B6" s="189" t="s">
        <v>686</v>
      </c>
      <c r="C6" s="192"/>
      <c r="D6" s="192"/>
      <c r="E6" s="192">
        <f t="shared" ref="E6" si="2">D6-C6</f>
        <v>0</v>
      </c>
      <c r="F6" s="192">
        <f t="shared" ref="F6" si="3">C6-D6</f>
        <v>0</v>
      </c>
    </row>
    <row r="7" spans="1:6">
      <c r="A7" s="9" t="s">
        <v>81</v>
      </c>
      <c r="B7" s="189" t="s">
        <v>742</v>
      </c>
      <c r="C7" s="192"/>
      <c r="D7" s="192"/>
      <c r="E7" s="192">
        <f t="shared" si="0"/>
        <v>0</v>
      </c>
      <c r="F7" s="192">
        <f t="shared" si="1"/>
        <v>0</v>
      </c>
    </row>
    <row r="8" spans="1:6">
      <c r="A8" s="292" t="s">
        <v>390</v>
      </c>
      <c r="B8" s="293"/>
      <c r="C8" s="193">
        <f>SUM(C4:C7)</f>
        <v>0</v>
      </c>
      <c r="D8" s="193">
        <f>SUM(D4:D7)</f>
        <v>0</v>
      </c>
      <c r="E8" s="193">
        <f t="shared" si="0"/>
        <v>0</v>
      </c>
      <c r="F8" s="193">
        <f t="shared" si="1"/>
        <v>0</v>
      </c>
    </row>
  </sheetData>
  <mergeCells count="7">
    <mergeCell ref="A2:A3"/>
    <mergeCell ref="A1:F1"/>
    <mergeCell ref="A8:B8"/>
    <mergeCell ref="E2:F2"/>
    <mergeCell ref="C2:C3"/>
    <mergeCell ref="D2:D3"/>
    <mergeCell ref="B2:B3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8BFE-7ECF-46FF-BB6E-78B20E954AE7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281</v>
      </c>
      <c r="B2" s="11" t="s">
        <v>256</v>
      </c>
      <c r="C2" s="12" t="s">
        <v>7</v>
      </c>
      <c r="D2" s="34">
        <f>SUM('73 (2)'!C9)</f>
        <v>1093500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1E6B3-8C5B-4CA0-A53C-3286C3348D85}">
  <sheetPr>
    <tabColor rgb="FF00B050"/>
    <pageSetUpPr fitToPage="1"/>
  </sheetPr>
  <dimension ref="A1:C9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80.7109375" style="1" customWidth="1"/>
    <col min="3" max="3" width="15.7109375" style="1" customWidth="1"/>
    <col min="4" max="16384" width="9.140625" style="1"/>
  </cols>
  <sheetData>
    <row r="1" spans="1:3">
      <c r="A1" s="137" t="s">
        <v>687</v>
      </c>
    </row>
    <row r="2" spans="1:3" ht="37.5">
      <c r="A2" s="13" t="s">
        <v>0</v>
      </c>
      <c r="B2" s="10" t="s">
        <v>46</v>
      </c>
      <c r="C2" s="10" t="s">
        <v>743</v>
      </c>
    </row>
    <row r="3" spans="1:3">
      <c r="A3" s="9"/>
      <c r="B3" s="11"/>
      <c r="C3" s="35"/>
    </row>
    <row r="4" spans="1:3">
      <c r="A4" s="9"/>
      <c r="B4" s="11"/>
      <c r="C4" s="35"/>
    </row>
    <row r="5" spans="1:3">
      <c r="A5" s="9"/>
      <c r="B5" s="11"/>
      <c r="C5" s="35"/>
    </row>
    <row r="6" spans="1:3">
      <c r="A6" s="9"/>
      <c r="B6" s="11"/>
      <c r="C6" s="35"/>
    </row>
    <row r="7" spans="1:3">
      <c r="A7" s="9"/>
      <c r="B7" s="11"/>
      <c r="C7" s="35"/>
    </row>
    <row r="8" spans="1:3">
      <c r="A8" s="292" t="s">
        <v>390</v>
      </c>
      <c r="B8" s="293"/>
      <c r="C8" s="197">
        <f>SUM(C3:C7)</f>
        <v>0</v>
      </c>
    </row>
    <row r="9" spans="1:3">
      <c r="A9" s="1" t="s">
        <v>688</v>
      </c>
      <c r="C9" s="198">
        <v>1093500</v>
      </c>
    </row>
  </sheetData>
  <mergeCells count="1">
    <mergeCell ref="A8:B8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D0A06-D51D-43B2-A418-3511735503DD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0.7109375" style="1" customWidth="1"/>
    <col min="3" max="3" width="10.7109375" style="1" customWidth="1"/>
    <col min="4" max="4" width="15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75">
      <c r="A2" s="9" t="s">
        <v>282</v>
      </c>
      <c r="B2" s="11" t="s">
        <v>257</v>
      </c>
      <c r="C2" s="12" t="s">
        <v>7</v>
      </c>
      <c r="D2" s="231">
        <v>2756700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AC23-62D0-4CE9-8EE5-89280B0A8684}">
  <sheetPr>
    <tabColor rgb="FF00B050"/>
    <pageSetUpPr fitToPage="1"/>
  </sheetPr>
  <dimension ref="A1:H2"/>
  <sheetViews>
    <sheetView workbookViewId="0">
      <selection activeCell="F12" sqref="F12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283</v>
      </c>
      <c r="B2" s="11" t="s">
        <v>249</v>
      </c>
      <c r="C2" s="12" t="s">
        <v>65</v>
      </c>
      <c r="D2" s="33">
        <v>15297</v>
      </c>
      <c r="E2" s="33">
        <v>16022</v>
      </c>
      <c r="F2" s="18">
        <v>16022</v>
      </c>
      <c r="G2" s="18">
        <v>14514</v>
      </c>
      <c r="H2" s="57">
        <f>SUM('75 (2)'!H15)</f>
        <v>13711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696D-7922-4779-9EA4-BA258E9F7479}">
  <sheetPr>
    <tabColor rgb="FF00B050"/>
    <pageSetUpPr fitToPage="1"/>
  </sheetPr>
  <dimension ref="A1:N15"/>
  <sheetViews>
    <sheetView workbookViewId="0">
      <selection activeCell="G21" sqref="G21"/>
    </sheetView>
    <sheetView workbookViewId="1">
      <selection sqref="A1:H1"/>
    </sheetView>
  </sheetViews>
  <sheetFormatPr defaultRowHeight="18.75"/>
  <cols>
    <col min="1" max="1" width="16.7109375" style="1" customWidth="1"/>
    <col min="2" max="8" width="12.7109375" style="1" customWidth="1"/>
    <col min="9" max="16384" width="9.140625" style="1"/>
  </cols>
  <sheetData>
    <row r="1" spans="1:14">
      <c r="A1" s="304" t="s">
        <v>689</v>
      </c>
      <c r="B1" s="304"/>
      <c r="C1" s="304"/>
      <c r="D1" s="304"/>
      <c r="E1" s="304"/>
      <c r="F1" s="304"/>
      <c r="G1" s="304"/>
      <c r="H1" s="304"/>
    </row>
    <row r="2" spans="1:14" s="201" customFormat="1" ht="56.25">
      <c r="A2" s="147" t="s">
        <v>491</v>
      </c>
      <c r="B2" s="199" t="s">
        <v>690</v>
      </c>
      <c r="C2" s="199" t="s">
        <v>691</v>
      </c>
      <c r="D2" s="199" t="s">
        <v>692</v>
      </c>
      <c r="E2" s="199" t="s">
        <v>693</v>
      </c>
      <c r="F2" s="199" t="s">
        <v>694</v>
      </c>
      <c r="G2" s="199" t="s">
        <v>695</v>
      </c>
      <c r="H2" s="200" t="s">
        <v>390</v>
      </c>
    </row>
    <row r="3" spans="1:14" s="205" customFormat="1">
      <c r="A3" s="202" t="s">
        <v>492</v>
      </c>
      <c r="B3" s="203">
        <v>412</v>
      </c>
      <c r="C3" s="203">
        <v>428</v>
      </c>
      <c r="D3" s="203">
        <v>10</v>
      </c>
      <c r="E3" s="203">
        <v>50</v>
      </c>
      <c r="F3" s="203">
        <v>18</v>
      </c>
      <c r="G3" s="203">
        <v>3</v>
      </c>
      <c r="H3" s="204">
        <f t="shared" ref="H3:H8" si="0">SUM(B3:G3)</f>
        <v>921</v>
      </c>
    </row>
    <row r="4" spans="1:14" s="209" customFormat="1">
      <c r="A4" s="206" t="s">
        <v>493</v>
      </c>
      <c r="B4" s="207">
        <v>314</v>
      </c>
      <c r="C4" s="207">
        <v>3590</v>
      </c>
      <c r="D4" s="207">
        <v>260</v>
      </c>
      <c r="E4" s="207">
        <v>250</v>
      </c>
      <c r="F4" s="207">
        <v>145</v>
      </c>
      <c r="G4" s="207">
        <v>2</v>
      </c>
      <c r="H4" s="208">
        <f t="shared" si="0"/>
        <v>4561</v>
      </c>
    </row>
    <row r="5" spans="1:14" s="209" customFormat="1">
      <c r="A5" s="206" t="s">
        <v>494</v>
      </c>
      <c r="B5" s="207">
        <v>523</v>
      </c>
      <c r="C5" s="207">
        <v>761</v>
      </c>
      <c r="D5" s="207">
        <v>135</v>
      </c>
      <c r="E5" s="207">
        <v>450</v>
      </c>
      <c r="F5" s="207">
        <v>19</v>
      </c>
      <c r="G5" s="207">
        <v>2</v>
      </c>
      <c r="H5" s="208">
        <f t="shared" si="0"/>
        <v>1890</v>
      </c>
    </row>
    <row r="6" spans="1:14" s="209" customFormat="1">
      <c r="A6" s="206" t="s">
        <v>495</v>
      </c>
      <c r="B6" s="207">
        <v>652</v>
      </c>
      <c r="C6" s="207">
        <v>1058</v>
      </c>
      <c r="D6" s="207">
        <v>77</v>
      </c>
      <c r="E6" s="207">
        <v>150</v>
      </c>
      <c r="F6" s="207">
        <v>46</v>
      </c>
      <c r="G6" s="207">
        <v>4</v>
      </c>
      <c r="H6" s="208">
        <f t="shared" si="0"/>
        <v>1987</v>
      </c>
    </row>
    <row r="7" spans="1:14" s="205" customFormat="1">
      <c r="A7" s="206" t="s">
        <v>496</v>
      </c>
      <c r="B7" s="207">
        <v>439</v>
      </c>
      <c r="C7" s="207">
        <v>1017</v>
      </c>
      <c r="D7" s="207">
        <v>91</v>
      </c>
      <c r="E7" s="207">
        <v>150</v>
      </c>
      <c r="F7" s="207">
        <v>7</v>
      </c>
      <c r="G7" s="207"/>
      <c r="H7" s="208">
        <f t="shared" si="0"/>
        <v>1704</v>
      </c>
    </row>
    <row r="8" spans="1:14" s="209" customFormat="1">
      <c r="A8" s="206" t="s">
        <v>497</v>
      </c>
      <c r="B8" s="207">
        <v>352</v>
      </c>
      <c r="C8" s="207">
        <v>38</v>
      </c>
      <c r="D8" s="207">
        <v>38</v>
      </c>
      <c r="E8" s="207">
        <v>0</v>
      </c>
      <c r="F8" s="207">
        <v>6</v>
      </c>
      <c r="G8" s="207">
        <v>0</v>
      </c>
      <c r="H8" s="208">
        <f t="shared" si="0"/>
        <v>434</v>
      </c>
      <c r="I8" s="210"/>
      <c r="J8" s="210"/>
      <c r="K8" s="210"/>
      <c r="L8" s="210"/>
      <c r="M8" s="210"/>
      <c r="N8" s="210"/>
    </row>
    <row r="9" spans="1:14" s="209" customFormat="1">
      <c r="A9" s="206" t="s">
        <v>498</v>
      </c>
      <c r="B9" s="211"/>
      <c r="C9" s="211"/>
      <c r="D9" s="211"/>
      <c r="E9" s="211"/>
      <c r="F9" s="211"/>
      <c r="G9" s="211"/>
      <c r="H9" s="212"/>
      <c r="I9" s="210"/>
      <c r="J9" s="210"/>
      <c r="K9" s="210"/>
      <c r="L9" s="210"/>
      <c r="M9" s="210"/>
      <c r="N9" s="210"/>
    </row>
    <row r="10" spans="1:14" s="205" customFormat="1">
      <c r="A10" s="206" t="s">
        <v>499</v>
      </c>
      <c r="B10" s="211"/>
      <c r="C10" s="211"/>
      <c r="D10" s="211"/>
      <c r="E10" s="211"/>
      <c r="F10" s="211"/>
      <c r="G10" s="211"/>
      <c r="H10" s="212"/>
      <c r="I10" s="213"/>
      <c r="J10" s="213"/>
      <c r="K10" s="213"/>
      <c r="L10" s="213"/>
      <c r="M10" s="213"/>
      <c r="N10" s="213"/>
    </row>
    <row r="11" spans="1:14" s="209" customFormat="1">
      <c r="A11" s="206" t="s">
        <v>696</v>
      </c>
      <c r="B11" s="207">
        <v>83</v>
      </c>
      <c r="C11" s="207">
        <v>3</v>
      </c>
      <c r="D11" s="207">
        <v>8</v>
      </c>
      <c r="E11" s="207">
        <v>0</v>
      </c>
      <c r="F11" s="207">
        <v>6</v>
      </c>
      <c r="G11" s="207">
        <v>0</v>
      </c>
      <c r="H11" s="208">
        <f>SUM(A11:G11)</f>
        <v>100</v>
      </c>
      <c r="I11" s="210"/>
      <c r="J11" s="210"/>
      <c r="K11" s="210"/>
      <c r="L11" s="210"/>
      <c r="M11" s="210"/>
      <c r="N11" s="210"/>
    </row>
    <row r="12" spans="1:14" s="209" customFormat="1">
      <c r="A12" s="206" t="s">
        <v>501</v>
      </c>
      <c r="B12" s="207">
        <v>229</v>
      </c>
      <c r="C12" s="207">
        <v>84</v>
      </c>
      <c r="D12" s="207">
        <v>210</v>
      </c>
      <c r="E12" s="207">
        <v>0</v>
      </c>
      <c r="F12" s="207">
        <v>2</v>
      </c>
      <c r="G12" s="207">
        <v>3</v>
      </c>
      <c r="H12" s="208">
        <f>SUM(B12:G12)</f>
        <v>528</v>
      </c>
      <c r="I12" s="210"/>
      <c r="J12" s="210"/>
      <c r="K12" s="210"/>
      <c r="L12" s="210"/>
      <c r="M12" s="210"/>
      <c r="N12" s="210"/>
    </row>
    <row r="13" spans="1:14" s="209" customFormat="1">
      <c r="A13" s="206" t="s">
        <v>697</v>
      </c>
      <c r="B13" s="207">
        <v>288</v>
      </c>
      <c r="C13" s="207">
        <v>135</v>
      </c>
      <c r="D13" s="207">
        <v>336</v>
      </c>
      <c r="E13" s="207">
        <v>0</v>
      </c>
      <c r="F13" s="207">
        <v>10</v>
      </c>
      <c r="G13" s="207">
        <v>1</v>
      </c>
      <c r="H13" s="208">
        <f>SUM(B13:G13)</f>
        <v>770</v>
      </c>
      <c r="I13" s="210"/>
      <c r="J13" s="210"/>
      <c r="K13" s="210"/>
      <c r="L13" s="210"/>
      <c r="M13" s="210"/>
      <c r="N13" s="210"/>
    </row>
    <row r="14" spans="1:14" s="209" customFormat="1">
      <c r="A14" s="214" t="s">
        <v>698</v>
      </c>
      <c r="B14" s="215">
        <v>261</v>
      </c>
      <c r="C14" s="215">
        <v>536</v>
      </c>
      <c r="D14" s="215">
        <v>16</v>
      </c>
      <c r="E14" s="215">
        <v>0</v>
      </c>
      <c r="F14" s="215">
        <v>3</v>
      </c>
      <c r="G14" s="215">
        <v>0</v>
      </c>
      <c r="H14" s="216">
        <f>SUM(B14:G14)</f>
        <v>816</v>
      </c>
      <c r="I14" s="210"/>
      <c r="J14" s="210"/>
      <c r="K14" s="210"/>
      <c r="L14" s="210"/>
      <c r="M14" s="210"/>
      <c r="N14" s="210"/>
    </row>
    <row r="15" spans="1:14" s="205" customFormat="1">
      <c r="A15" s="154" t="s">
        <v>390</v>
      </c>
      <c r="B15" s="217">
        <f>SUM(B3:B14)</f>
        <v>3553</v>
      </c>
      <c r="C15" s="217">
        <f>SUM(C3:C14)</f>
        <v>7650</v>
      </c>
      <c r="D15" s="217">
        <f t="shared" ref="D15:H15" si="1">SUM(D3:D14)</f>
        <v>1181</v>
      </c>
      <c r="E15" s="217">
        <f t="shared" si="1"/>
        <v>1050</v>
      </c>
      <c r="F15" s="217">
        <f t="shared" si="1"/>
        <v>262</v>
      </c>
      <c r="G15" s="217">
        <f t="shared" si="1"/>
        <v>15</v>
      </c>
      <c r="H15" s="217">
        <f t="shared" si="1"/>
        <v>13711</v>
      </c>
      <c r="I15" s="213"/>
      <c r="J15" s="213"/>
      <c r="K15" s="213"/>
      <c r="L15" s="213"/>
      <c r="M15" s="213"/>
      <c r="N15" s="213"/>
    </row>
  </sheetData>
  <mergeCells count="1">
    <mergeCell ref="A1:H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12C1-8CAB-4786-AD4A-CFCA488CD3E6}">
  <sheetPr>
    <tabColor rgb="FFFF0000"/>
    <pageSetUpPr fitToPage="1"/>
  </sheetPr>
  <dimension ref="A1:G2"/>
  <sheetViews>
    <sheetView workbookViewId="0">
      <selection activeCell="O17" sqref="O17"/>
    </sheetView>
    <sheetView workbookViewId="1"/>
  </sheetViews>
  <sheetFormatPr defaultRowHeight="18.75"/>
  <cols>
    <col min="1" max="1" width="5.7109375" style="1" customWidth="1"/>
    <col min="2" max="2" width="45.7109375" style="1" customWidth="1"/>
    <col min="3" max="7" width="10.7109375" style="1" customWidth="1"/>
    <col min="8" max="16384" width="9.140625" style="1"/>
  </cols>
  <sheetData>
    <row r="1" spans="1:7">
      <c r="A1" s="13" t="s">
        <v>0</v>
      </c>
      <c r="B1" s="10" t="s">
        <v>66</v>
      </c>
      <c r="C1" s="10" t="s">
        <v>1</v>
      </c>
      <c r="D1" s="10" t="s">
        <v>260</v>
      </c>
      <c r="E1" s="10" t="s">
        <v>261</v>
      </c>
      <c r="F1" s="10" t="s">
        <v>262</v>
      </c>
      <c r="G1" s="10" t="s">
        <v>263</v>
      </c>
    </row>
    <row r="2" spans="1:7" ht="37.5">
      <c r="A2" s="9" t="s">
        <v>284</v>
      </c>
      <c r="B2" s="189" t="s">
        <v>137</v>
      </c>
      <c r="C2" s="12" t="s">
        <v>3</v>
      </c>
      <c r="D2" s="29">
        <v>-2.85</v>
      </c>
      <c r="E2" s="25">
        <v>33.729999999999997</v>
      </c>
      <c r="F2" s="25">
        <v>17.899999999999999</v>
      </c>
      <c r="G2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558D3-76CB-4671-82C5-14E7938CC2CB}">
  <sheetPr>
    <tabColor rgb="FFFF0000"/>
    <pageSetUpPr fitToPage="1"/>
  </sheetPr>
  <dimension ref="A1:D8"/>
  <sheetViews>
    <sheetView workbookViewId="0">
      <selection activeCell="D8" sqref="D8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5.7109375" style="1" customWidth="1"/>
    <col min="5" max="16384" width="9.140625" style="1"/>
  </cols>
  <sheetData>
    <row r="1" spans="1:4">
      <c r="A1" s="111" t="s">
        <v>706</v>
      </c>
    </row>
    <row r="2" spans="1:4">
      <c r="A2" s="13" t="s">
        <v>0</v>
      </c>
      <c r="B2" s="10" t="s">
        <v>772</v>
      </c>
      <c r="C2" s="10" t="s">
        <v>1</v>
      </c>
      <c r="D2" s="10" t="s">
        <v>342</v>
      </c>
    </row>
    <row r="3" spans="1:4">
      <c r="A3" s="9"/>
      <c r="B3" s="3"/>
      <c r="C3" s="8" t="s">
        <v>163</v>
      </c>
      <c r="D3" s="8">
        <v>0</v>
      </c>
    </row>
    <row r="4" spans="1:4">
      <c r="A4" s="103"/>
      <c r="B4" s="103"/>
      <c r="C4" s="8" t="s">
        <v>163</v>
      </c>
      <c r="D4" s="107">
        <v>0</v>
      </c>
    </row>
    <row r="5" spans="1:4">
      <c r="A5" s="103"/>
      <c r="B5" s="103"/>
      <c r="C5" s="8" t="s">
        <v>163</v>
      </c>
      <c r="D5" s="107">
        <v>0</v>
      </c>
    </row>
    <row r="6" spans="1:4">
      <c r="A6" s="103"/>
      <c r="B6" s="103"/>
      <c r="C6" s="8" t="s">
        <v>163</v>
      </c>
      <c r="D6" s="107">
        <v>0</v>
      </c>
    </row>
    <row r="7" spans="1:4">
      <c r="A7" s="103"/>
      <c r="B7" s="103"/>
      <c r="C7" s="8" t="s">
        <v>163</v>
      </c>
      <c r="D7" s="107">
        <v>0</v>
      </c>
    </row>
    <row r="8" spans="1:4">
      <c r="A8" s="281" t="s">
        <v>390</v>
      </c>
      <c r="B8" s="283"/>
      <c r="C8" s="144" t="s">
        <v>163</v>
      </c>
      <c r="D8" s="144">
        <f>SUM(D3:D7)</f>
        <v>0</v>
      </c>
    </row>
  </sheetData>
  <mergeCells count="1">
    <mergeCell ref="A8:B8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E971-04E0-449D-AD14-3124C345A5FD}">
  <sheetPr>
    <tabColor rgb="FFFF0000"/>
    <pageSetUpPr fitToPage="1"/>
  </sheetPr>
  <dimension ref="A1:K16"/>
  <sheetViews>
    <sheetView tabSelected="1" workbookViewId="0">
      <selection activeCell="B16" sqref="B16"/>
    </sheetView>
    <sheetView workbookViewId="1">
      <selection sqref="A1:E1"/>
    </sheetView>
  </sheetViews>
  <sheetFormatPr defaultRowHeight="18.75"/>
  <cols>
    <col min="1" max="1" width="52.7109375" style="1" customWidth="1"/>
    <col min="2" max="5" width="12.7109375" style="1" customWidth="1"/>
    <col min="6" max="16384" width="9.140625" style="1"/>
  </cols>
  <sheetData>
    <row r="1" spans="1:11">
      <c r="A1" s="304" t="s">
        <v>699</v>
      </c>
      <c r="B1" s="304"/>
      <c r="C1" s="304"/>
      <c r="D1" s="304"/>
      <c r="E1" s="304"/>
    </row>
    <row r="2" spans="1:11" s="201" customFormat="1">
      <c r="A2" s="345" t="s">
        <v>491</v>
      </c>
      <c r="B2" s="343" t="s">
        <v>700</v>
      </c>
      <c r="C2" s="343" t="s">
        <v>701</v>
      </c>
      <c r="D2" s="341" t="s">
        <v>669</v>
      </c>
      <c r="E2" s="342"/>
    </row>
    <row r="3" spans="1:11" s="201" customFormat="1">
      <c r="A3" s="346"/>
      <c r="B3" s="344"/>
      <c r="C3" s="344"/>
      <c r="D3" s="218" t="s">
        <v>65</v>
      </c>
      <c r="E3" s="218" t="s">
        <v>3</v>
      </c>
    </row>
    <row r="4" spans="1:11" s="205" customFormat="1">
      <c r="A4" s="202" t="s">
        <v>492</v>
      </c>
      <c r="B4" s="224">
        <v>0</v>
      </c>
      <c r="C4" s="224">
        <v>412</v>
      </c>
      <c r="D4" s="224">
        <f>C4-B4</f>
        <v>412</v>
      </c>
      <c r="E4" s="219" t="e">
        <f>(C4-B4)/B4</f>
        <v>#DIV/0!</v>
      </c>
    </row>
    <row r="5" spans="1:11" s="209" customFormat="1">
      <c r="A5" s="206" t="s">
        <v>493</v>
      </c>
      <c r="B5" s="226">
        <v>0</v>
      </c>
      <c r="C5" s="226">
        <v>314</v>
      </c>
      <c r="D5" s="226">
        <f t="shared" ref="D5:D16" si="0">C5-B5</f>
        <v>314</v>
      </c>
      <c r="E5" s="220" t="e">
        <f t="shared" ref="E5:E16" si="1">(C5-B5)/B5</f>
        <v>#DIV/0!</v>
      </c>
    </row>
    <row r="6" spans="1:11" s="209" customFormat="1">
      <c r="A6" s="206" t="s">
        <v>494</v>
      </c>
      <c r="B6" s="226">
        <v>0</v>
      </c>
      <c r="C6" s="226">
        <v>523</v>
      </c>
      <c r="D6" s="226">
        <f t="shared" si="0"/>
        <v>523</v>
      </c>
      <c r="E6" s="220" t="e">
        <f t="shared" si="1"/>
        <v>#DIV/0!</v>
      </c>
    </row>
    <row r="7" spans="1:11" s="209" customFormat="1">
      <c r="A7" s="206" t="s">
        <v>495</v>
      </c>
      <c r="B7" s="226">
        <v>0</v>
      </c>
      <c r="C7" s="226">
        <v>652</v>
      </c>
      <c r="D7" s="226">
        <f t="shared" si="0"/>
        <v>652</v>
      </c>
      <c r="E7" s="220" t="e">
        <f t="shared" si="1"/>
        <v>#DIV/0!</v>
      </c>
    </row>
    <row r="8" spans="1:11" s="205" customFormat="1">
      <c r="A8" s="206" t="s">
        <v>496</v>
      </c>
      <c r="B8" s="226">
        <v>0</v>
      </c>
      <c r="C8" s="226">
        <v>439</v>
      </c>
      <c r="D8" s="226">
        <f t="shared" si="0"/>
        <v>439</v>
      </c>
      <c r="E8" s="220" t="e">
        <f t="shared" si="1"/>
        <v>#DIV/0!</v>
      </c>
    </row>
    <row r="9" spans="1:11" s="209" customFormat="1">
      <c r="A9" s="206" t="s">
        <v>497</v>
      </c>
      <c r="B9" s="226">
        <v>0</v>
      </c>
      <c r="C9" s="226">
        <v>352</v>
      </c>
      <c r="D9" s="226">
        <f t="shared" si="0"/>
        <v>352</v>
      </c>
      <c r="E9" s="220" t="e">
        <f t="shared" si="1"/>
        <v>#DIV/0!</v>
      </c>
      <c r="F9" s="210"/>
      <c r="G9" s="210"/>
      <c r="H9" s="210"/>
      <c r="I9" s="210"/>
      <c r="J9" s="210"/>
      <c r="K9" s="210"/>
    </row>
    <row r="10" spans="1:11" s="209" customFormat="1">
      <c r="A10" s="206" t="s">
        <v>498</v>
      </c>
      <c r="B10" s="226">
        <v>0</v>
      </c>
      <c r="C10" s="228">
        <v>0</v>
      </c>
      <c r="D10" s="228">
        <f t="shared" si="0"/>
        <v>0</v>
      </c>
      <c r="E10" s="221" t="e">
        <f t="shared" si="1"/>
        <v>#DIV/0!</v>
      </c>
      <c r="F10" s="210"/>
      <c r="G10" s="210"/>
      <c r="H10" s="210"/>
      <c r="I10" s="210"/>
      <c r="J10" s="210"/>
      <c r="K10" s="210"/>
    </row>
    <row r="11" spans="1:11" s="205" customFormat="1">
      <c r="A11" s="206" t="s">
        <v>499</v>
      </c>
      <c r="B11" s="226">
        <v>0</v>
      </c>
      <c r="C11" s="228">
        <v>0</v>
      </c>
      <c r="D11" s="228">
        <f t="shared" si="0"/>
        <v>0</v>
      </c>
      <c r="E11" s="221" t="e">
        <f t="shared" si="1"/>
        <v>#DIV/0!</v>
      </c>
      <c r="F11" s="213"/>
      <c r="G11" s="213"/>
      <c r="H11" s="213"/>
      <c r="I11" s="213"/>
      <c r="J11" s="213"/>
      <c r="K11" s="213"/>
    </row>
    <row r="12" spans="1:11" s="209" customFormat="1">
      <c r="A12" s="206" t="s">
        <v>696</v>
      </c>
      <c r="B12" s="226">
        <v>0</v>
      </c>
      <c r="C12" s="226">
        <v>83</v>
      </c>
      <c r="D12" s="226">
        <f t="shared" si="0"/>
        <v>83</v>
      </c>
      <c r="E12" s="220" t="e">
        <f t="shared" si="1"/>
        <v>#DIV/0!</v>
      </c>
      <c r="F12" s="210"/>
      <c r="G12" s="210"/>
      <c r="H12" s="210"/>
      <c r="I12" s="210"/>
      <c r="J12" s="210"/>
      <c r="K12" s="210"/>
    </row>
    <row r="13" spans="1:11" s="209" customFormat="1">
      <c r="A13" s="206" t="s">
        <v>501</v>
      </c>
      <c r="B13" s="226">
        <v>0</v>
      </c>
      <c r="C13" s="226">
        <v>229</v>
      </c>
      <c r="D13" s="226">
        <f t="shared" si="0"/>
        <v>229</v>
      </c>
      <c r="E13" s="220" t="e">
        <f t="shared" si="1"/>
        <v>#DIV/0!</v>
      </c>
      <c r="F13" s="210"/>
      <c r="G13" s="210"/>
      <c r="H13" s="210"/>
      <c r="I13" s="210"/>
      <c r="J13" s="210"/>
      <c r="K13" s="210"/>
    </row>
    <row r="14" spans="1:11" s="209" customFormat="1">
      <c r="A14" s="206" t="s">
        <v>697</v>
      </c>
      <c r="B14" s="226">
        <v>0</v>
      </c>
      <c r="C14" s="226">
        <v>288</v>
      </c>
      <c r="D14" s="226">
        <f t="shared" si="0"/>
        <v>288</v>
      </c>
      <c r="E14" s="220" t="e">
        <f t="shared" si="1"/>
        <v>#DIV/0!</v>
      </c>
      <c r="F14" s="210"/>
      <c r="G14" s="210"/>
      <c r="H14" s="210"/>
      <c r="I14" s="210"/>
      <c r="J14" s="210"/>
      <c r="K14" s="210"/>
    </row>
    <row r="15" spans="1:11" s="209" customFormat="1">
      <c r="A15" s="214" t="s">
        <v>698</v>
      </c>
      <c r="B15" s="227">
        <v>0</v>
      </c>
      <c r="C15" s="227">
        <v>261</v>
      </c>
      <c r="D15" s="227">
        <f t="shared" si="0"/>
        <v>261</v>
      </c>
      <c r="E15" s="222" t="e">
        <f t="shared" si="1"/>
        <v>#DIV/0!</v>
      </c>
      <c r="F15" s="210"/>
      <c r="G15" s="210"/>
      <c r="H15" s="210"/>
      <c r="I15" s="210"/>
      <c r="J15" s="210"/>
      <c r="K15" s="210"/>
    </row>
    <row r="16" spans="1:11" s="205" customFormat="1">
      <c r="A16" s="154" t="s">
        <v>390</v>
      </c>
      <c r="B16" s="225">
        <f>SUM(B4:B15)</f>
        <v>0</v>
      </c>
      <c r="C16" s="225">
        <f>SUM(C4:C15)</f>
        <v>3553</v>
      </c>
      <c r="D16" s="225">
        <f t="shared" si="0"/>
        <v>3553</v>
      </c>
      <c r="E16" s="223" t="e">
        <f t="shared" si="1"/>
        <v>#DIV/0!</v>
      </c>
      <c r="F16" s="213"/>
      <c r="G16" s="213"/>
      <c r="H16" s="213"/>
      <c r="I16" s="213"/>
      <c r="J16" s="213"/>
      <c r="K16" s="213"/>
    </row>
  </sheetData>
  <mergeCells count="5">
    <mergeCell ref="D2:E2"/>
    <mergeCell ref="C2:C3"/>
    <mergeCell ref="B2:B3"/>
    <mergeCell ref="A2:A3"/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16AD-6898-4967-BB3F-3FD08CB73ED7}">
  <sheetPr>
    <tabColor rgb="FFFF0000"/>
    <pageSetUpPr fitToPage="1"/>
  </sheetPr>
  <dimension ref="A1:D2"/>
  <sheetViews>
    <sheetView workbookViewId="0">
      <selection activeCell="B11" sqref="B11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85</v>
      </c>
      <c r="B2" s="3" t="s">
        <v>285</v>
      </c>
      <c r="C2" s="2" t="s">
        <v>164</v>
      </c>
      <c r="D2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7BA4-D87C-4253-AB0A-95CA943BFEE5}">
  <sheetPr>
    <tabColor rgb="FFFF0000"/>
    <pageSetUpPr fitToPage="1"/>
  </sheetPr>
  <dimension ref="A1:F16"/>
  <sheetViews>
    <sheetView workbookViewId="0">
      <selection activeCell="D11" sqref="D11"/>
    </sheetView>
    <sheetView workbookViewId="1"/>
  </sheetViews>
  <sheetFormatPr defaultRowHeight="18.75"/>
  <cols>
    <col min="1" max="1" width="6.85546875" style="1" customWidth="1"/>
    <col min="2" max="2" width="40.7109375" style="1" customWidth="1"/>
    <col min="3" max="3" width="10.7109375" style="1" customWidth="1"/>
    <col min="4" max="6" width="15.7109375" style="1" customWidth="1"/>
    <col min="7" max="16384" width="9.140625" style="1"/>
  </cols>
  <sheetData>
    <row r="1" spans="1:6">
      <c r="A1" s="111" t="s">
        <v>707</v>
      </c>
    </row>
    <row r="2" spans="1:6">
      <c r="A2" s="298" t="s">
        <v>0</v>
      </c>
      <c r="B2" s="296" t="s">
        <v>491</v>
      </c>
      <c r="C2" s="296" t="s">
        <v>1</v>
      </c>
      <c r="D2" s="294" t="s">
        <v>505</v>
      </c>
      <c r="E2" s="295"/>
      <c r="F2" s="296" t="s">
        <v>506</v>
      </c>
    </row>
    <row r="3" spans="1:6">
      <c r="A3" s="299"/>
      <c r="B3" s="297"/>
      <c r="C3" s="297"/>
      <c r="D3" s="10" t="s">
        <v>503</v>
      </c>
      <c r="E3" s="10" t="s">
        <v>504</v>
      </c>
      <c r="F3" s="297"/>
    </row>
    <row r="4" spans="1:6">
      <c r="A4" s="9" t="s">
        <v>78</v>
      </c>
      <c r="B4" s="3" t="s">
        <v>492</v>
      </c>
      <c r="C4" s="8" t="s">
        <v>164</v>
      </c>
      <c r="D4" s="263">
        <v>0</v>
      </c>
      <c r="E4" s="263">
        <v>0</v>
      </c>
      <c r="F4" s="248">
        <f>E4-D4</f>
        <v>0</v>
      </c>
    </row>
    <row r="5" spans="1:6">
      <c r="A5" s="107">
        <v>2</v>
      </c>
      <c r="B5" s="103" t="s">
        <v>493</v>
      </c>
      <c r="C5" s="8" t="s">
        <v>164</v>
      </c>
      <c r="D5" s="247">
        <v>0</v>
      </c>
      <c r="E5" s="247">
        <v>0</v>
      </c>
      <c r="F5" s="247">
        <f t="shared" ref="F5:F16" si="0">E5-D5</f>
        <v>0</v>
      </c>
    </row>
    <row r="6" spans="1:6">
      <c r="A6" s="107">
        <v>3</v>
      </c>
      <c r="B6" s="103" t="s">
        <v>494</v>
      </c>
      <c r="C6" s="8" t="s">
        <v>164</v>
      </c>
      <c r="D6" s="247">
        <v>0</v>
      </c>
      <c r="E6" s="247">
        <v>0</v>
      </c>
      <c r="F6" s="247">
        <f t="shared" si="0"/>
        <v>0</v>
      </c>
    </row>
    <row r="7" spans="1:6">
      <c r="A7" s="107">
        <v>4</v>
      </c>
      <c r="B7" s="103" t="s">
        <v>495</v>
      </c>
      <c r="C7" s="8" t="s">
        <v>164</v>
      </c>
      <c r="D7" s="247">
        <v>0</v>
      </c>
      <c r="E7" s="247">
        <v>0</v>
      </c>
      <c r="F7" s="247">
        <f t="shared" si="0"/>
        <v>0</v>
      </c>
    </row>
    <row r="8" spans="1:6">
      <c r="A8" s="107">
        <v>5</v>
      </c>
      <c r="B8" s="103" t="s">
        <v>496</v>
      </c>
      <c r="C8" s="8" t="s">
        <v>164</v>
      </c>
      <c r="D8" s="247">
        <v>0</v>
      </c>
      <c r="E8" s="247">
        <v>0</v>
      </c>
      <c r="F8" s="247">
        <f t="shared" si="0"/>
        <v>0</v>
      </c>
    </row>
    <row r="9" spans="1:6">
      <c r="A9" s="107">
        <v>6</v>
      </c>
      <c r="B9" s="103" t="s">
        <v>497</v>
      </c>
      <c r="C9" s="8" t="s">
        <v>164</v>
      </c>
      <c r="D9" s="247">
        <v>0</v>
      </c>
      <c r="E9" s="247">
        <v>0</v>
      </c>
      <c r="F9" s="247">
        <f t="shared" si="0"/>
        <v>0</v>
      </c>
    </row>
    <row r="10" spans="1:6">
      <c r="A10" s="107">
        <v>7</v>
      </c>
      <c r="B10" s="103" t="s">
        <v>498</v>
      </c>
      <c r="C10" s="8" t="s">
        <v>164</v>
      </c>
      <c r="D10" s="247">
        <v>0</v>
      </c>
      <c r="E10" s="247">
        <v>0</v>
      </c>
      <c r="F10" s="247">
        <f t="shared" si="0"/>
        <v>0</v>
      </c>
    </row>
    <row r="11" spans="1:6">
      <c r="A11" s="107">
        <v>8</v>
      </c>
      <c r="B11" s="103" t="s">
        <v>499</v>
      </c>
      <c r="C11" s="8" t="s">
        <v>164</v>
      </c>
      <c r="D11" s="247">
        <v>0</v>
      </c>
      <c r="E11" s="247">
        <v>0</v>
      </c>
      <c r="F11" s="247">
        <f t="shared" si="0"/>
        <v>0</v>
      </c>
    </row>
    <row r="12" spans="1:6">
      <c r="A12" s="107">
        <v>9</v>
      </c>
      <c r="B12" s="103" t="s">
        <v>500</v>
      </c>
      <c r="C12" s="8" t="s">
        <v>164</v>
      </c>
      <c r="D12" s="247">
        <v>0</v>
      </c>
      <c r="E12" s="247">
        <v>0</v>
      </c>
      <c r="F12" s="247">
        <f t="shared" si="0"/>
        <v>0</v>
      </c>
    </row>
    <row r="13" spans="1:6">
      <c r="A13" s="107">
        <v>10</v>
      </c>
      <c r="B13" s="103" t="s">
        <v>501</v>
      </c>
      <c r="C13" s="8" t="s">
        <v>164</v>
      </c>
      <c r="D13" s="247">
        <v>0</v>
      </c>
      <c r="E13" s="247">
        <v>0</v>
      </c>
      <c r="F13" s="247">
        <f t="shared" si="0"/>
        <v>0</v>
      </c>
    </row>
    <row r="14" spans="1:6">
      <c r="A14" s="107">
        <v>11</v>
      </c>
      <c r="B14" s="103" t="s">
        <v>502</v>
      </c>
      <c r="C14" s="8" t="s">
        <v>164</v>
      </c>
      <c r="D14" s="247">
        <v>0</v>
      </c>
      <c r="E14" s="247">
        <v>0</v>
      </c>
      <c r="F14" s="247">
        <f t="shared" si="0"/>
        <v>0</v>
      </c>
    </row>
    <row r="15" spans="1:6">
      <c r="A15" s="107">
        <v>12</v>
      </c>
      <c r="B15" s="103" t="s">
        <v>698</v>
      </c>
      <c r="C15" s="8" t="s">
        <v>164</v>
      </c>
      <c r="D15" s="247">
        <v>0</v>
      </c>
      <c r="E15" s="247">
        <v>0</v>
      </c>
      <c r="F15" s="247">
        <f t="shared" si="0"/>
        <v>0</v>
      </c>
    </row>
    <row r="16" spans="1:6">
      <c r="A16" s="281" t="s">
        <v>390</v>
      </c>
      <c r="B16" s="283"/>
      <c r="C16" s="120" t="s">
        <v>164</v>
      </c>
      <c r="D16" s="262">
        <f>SUM(D4:D15)</f>
        <v>0</v>
      </c>
      <c r="E16" s="262">
        <f t="shared" ref="E16" si="1">SUM(E4:E15)</f>
        <v>0</v>
      </c>
      <c r="F16" s="262">
        <f t="shared" si="0"/>
        <v>0</v>
      </c>
    </row>
  </sheetData>
  <mergeCells count="6">
    <mergeCell ref="D2:E2"/>
    <mergeCell ref="F2:F3"/>
    <mergeCell ref="B2:B3"/>
    <mergeCell ref="A2:A3"/>
    <mergeCell ref="A16:B16"/>
    <mergeCell ref="C2:C3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D6DB-B13E-4013-A628-04F5AD210FB6}">
  <sheetPr>
    <tabColor rgb="FF00B050"/>
    <pageSetUpPr fitToPage="1"/>
  </sheetPr>
  <dimension ref="A1:D2"/>
  <sheetViews>
    <sheetView workbookViewId="0">
      <selection activeCell="B23" sqref="B2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86</v>
      </c>
      <c r="B2" s="3" t="s">
        <v>286</v>
      </c>
      <c r="C2" s="2" t="s">
        <v>3</v>
      </c>
      <c r="D2" s="56">
        <f>SUM('9 (2)'!D9)</f>
        <v>100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80B4-B2EC-4908-A16F-DBF76C4D4191}">
  <sheetPr>
    <tabColor rgb="FF00B050"/>
    <pageSetUpPr fitToPage="1"/>
  </sheetPr>
  <dimension ref="A1:D9"/>
  <sheetViews>
    <sheetView workbookViewId="0">
      <selection activeCell="B20" sqref="B20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304" t="s">
        <v>708</v>
      </c>
      <c r="B1" s="304"/>
      <c r="C1" s="304"/>
      <c r="D1" s="304"/>
    </row>
    <row r="2" spans="1:4">
      <c r="A2" s="58" t="s">
        <v>0</v>
      </c>
      <c r="B2" s="58" t="s">
        <v>391</v>
      </c>
      <c r="C2" s="58" t="s">
        <v>399</v>
      </c>
      <c r="D2" s="58" t="s">
        <v>400</v>
      </c>
    </row>
    <row r="3" spans="1:4" ht="37.5">
      <c r="A3" s="95">
        <v>1</v>
      </c>
      <c r="B3" s="102" t="s">
        <v>401</v>
      </c>
      <c r="C3" s="95">
        <v>1</v>
      </c>
      <c r="D3" s="95">
        <v>1</v>
      </c>
    </row>
    <row r="4" spans="1:4">
      <c r="A4" s="95">
        <v>2</v>
      </c>
      <c r="B4" s="60" t="s">
        <v>402</v>
      </c>
      <c r="C4" s="95">
        <v>1</v>
      </c>
      <c r="D4" s="95">
        <v>1</v>
      </c>
    </row>
    <row r="5" spans="1:4" ht="37.5">
      <c r="A5" s="95">
        <v>3</v>
      </c>
      <c r="B5" s="60" t="s">
        <v>403</v>
      </c>
      <c r="C5" s="95">
        <v>1</v>
      </c>
      <c r="D5" s="95">
        <v>1</v>
      </c>
    </row>
    <row r="6" spans="1:4">
      <c r="A6" s="95">
        <v>4</v>
      </c>
      <c r="B6" s="60" t="s">
        <v>404</v>
      </c>
      <c r="C6" s="95">
        <v>1</v>
      </c>
      <c r="D6" s="95">
        <v>1</v>
      </c>
    </row>
    <row r="7" spans="1:4">
      <c r="A7" s="94">
        <v>5</v>
      </c>
      <c r="B7" s="62" t="s">
        <v>405</v>
      </c>
      <c r="C7" s="95">
        <v>1</v>
      </c>
      <c r="D7" s="95">
        <v>1</v>
      </c>
    </row>
    <row r="8" spans="1:4">
      <c r="A8" s="300" t="s">
        <v>390</v>
      </c>
      <c r="B8" s="301"/>
      <c r="C8" s="65">
        <f>SUM(C3:C7)</f>
        <v>5</v>
      </c>
      <c r="D8" s="65">
        <f>SUM(D3:D7)</f>
        <v>5</v>
      </c>
    </row>
    <row r="9" spans="1:4">
      <c r="A9" s="302" t="s">
        <v>406</v>
      </c>
      <c r="B9" s="303"/>
      <c r="C9" s="64">
        <v>100</v>
      </c>
      <c r="D9" s="64">
        <f>D8/C8*100</f>
        <v>100</v>
      </c>
    </row>
  </sheetData>
  <mergeCells count="3">
    <mergeCell ref="A8:B8"/>
    <mergeCell ref="A9:B9"/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F2"/>
  <sheetViews>
    <sheetView workbookViewId="0">
      <pane ySplit="1" topLeftCell="A2" activePane="bottomLeft" state="frozen"/>
      <selection activeCell="F3" sqref="F3"/>
      <selection pane="bottomLeft" activeCell="B11" sqref="B11"/>
    </sheetView>
    <sheetView workbookViewId="1"/>
  </sheetViews>
  <sheetFormatPr defaultRowHeight="18.75"/>
  <cols>
    <col min="1" max="1" width="5.7109375" style="1" customWidth="1"/>
    <col min="2" max="2" width="55.7109375" style="1" customWidth="1"/>
    <col min="3" max="6" width="10.7109375" style="1" customWidth="1"/>
    <col min="7" max="16384" width="9.140625" style="1"/>
  </cols>
  <sheetData>
    <row r="1" spans="1:6">
      <c r="A1" s="13" t="s">
        <v>0</v>
      </c>
      <c r="B1" s="4" t="s">
        <v>66</v>
      </c>
      <c r="C1" s="4" t="s">
        <v>1</v>
      </c>
      <c r="D1" s="4" t="s">
        <v>261</v>
      </c>
      <c r="E1" s="10" t="s">
        <v>262</v>
      </c>
      <c r="F1" s="4" t="s">
        <v>263</v>
      </c>
    </row>
    <row r="2" spans="1:6" ht="37.5">
      <c r="A2" s="9" t="s">
        <v>258</v>
      </c>
      <c r="B2" s="3" t="s">
        <v>67</v>
      </c>
      <c r="C2" s="2" t="s">
        <v>3</v>
      </c>
      <c r="D2" s="6">
        <v>14.29</v>
      </c>
      <c r="E2" s="8">
        <v>67.28</v>
      </c>
      <c r="F2" s="56">
        <f>SUM('1 (2)'!D8)</f>
        <v>94.19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F150-D1AD-461B-AC2C-1294F1106F48}">
  <sheetPr>
    <tabColor rgb="FFFF0000"/>
    <pageSetUpPr fitToPage="1"/>
  </sheetPr>
  <dimension ref="A1:D2"/>
  <sheetViews>
    <sheetView workbookViewId="0">
      <selection activeCell="B10" sqref="B10"/>
    </sheetView>
    <sheetView workbookViewId="1">
      <selection activeCell="C3" sqref="C3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87</v>
      </c>
      <c r="B2" s="7" t="s">
        <v>287</v>
      </c>
      <c r="C2" s="2" t="s">
        <v>3</v>
      </c>
      <c r="D2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F60B4-B0E3-477B-9975-BC000406D27A}">
  <sheetPr>
    <tabColor rgb="FFFF0000"/>
    <pageSetUpPr fitToPage="1"/>
  </sheetPr>
  <dimension ref="A1:D6"/>
  <sheetViews>
    <sheetView workbookViewId="0">
      <selection activeCell="A6" sqref="A6:B6"/>
    </sheetView>
    <sheetView workbookViewId="1">
      <selection activeCell="D7" sqref="D7"/>
    </sheetView>
  </sheetViews>
  <sheetFormatPr defaultRowHeight="18.75"/>
  <cols>
    <col min="1" max="1" width="5.7109375" style="1" customWidth="1"/>
    <col min="2" max="2" width="75.7109375" style="1" customWidth="1"/>
    <col min="3" max="3" width="12.28515625" style="1" customWidth="1"/>
    <col min="4" max="4" width="11.85546875" style="1" customWidth="1"/>
    <col min="5" max="16384" width="9.140625" style="1"/>
  </cols>
  <sheetData>
    <row r="1" spans="1:4">
      <c r="A1" s="305" t="s">
        <v>709</v>
      </c>
      <c r="B1" s="305"/>
      <c r="C1" s="305"/>
      <c r="D1" s="305"/>
    </row>
    <row r="2" spans="1:4">
      <c r="A2" s="13" t="s">
        <v>0</v>
      </c>
      <c r="B2" s="10" t="s">
        <v>773</v>
      </c>
      <c r="C2" s="10" t="s">
        <v>1</v>
      </c>
      <c r="D2" s="10" t="s">
        <v>342</v>
      </c>
    </row>
    <row r="3" spans="1:4">
      <c r="A3" s="9"/>
      <c r="B3" s="7"/>
      <c r="C3" s="2" t="s">
        <v>3</v>
      </c>
      <c r="D3" s="8"/>
    </row>
    <row r="4" spans="1:4">
      <c r="A4" s="190"/>
      <c r="B4" s="7"/>
      <c r="C4" s="2" t="s">
        <v>3</v>
      </c>
      <c r="D4" s="8"/>
    </row>
    <row r="5" spans="1:4">
      <c r="A5" s="190"/>
      <c r="B5" s="7"/>
      <c r="C5" s="2" t="s">
        <v>3</v>
      </c>
      <c r="D5" s="8"/>
    </row>
    <row r="6" spans="1:4">
      <c r="A6" s="292" t="s">
        <v>572</v>
      </c>
      <c r="B6" s="293"/>
      <c r="C6" s="115" t="s">
        <v>3</v>
      </c>
      <c r="D6" s="15" t="e">
        <f>AVERAGE(D3:D5)</f>
        <v>#DIV/0!</v>
      </c>
    </row>
  </sheetData>
  <mergeCells count="2">
    <mergeCell ref="A1:D1"/>
    <mergeCell ref="A6:B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3772-71DD-4808-BBB3-2871E464B5DC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3" width="10.7109375" style="1" customWidth="1"/>
    <col min="4" max="4" width="11.140625" style="1" bestFit="1" customWidth="1"/>
    <col min="5" max="5" width="12.28515625" style="1" customWidth="1"/>
    <col min="6" max="6" width="12.5703125" style="1" customWidth="1"/>
    <col min="7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75">
      <c r="A2" s="9" t="s">
        <v>88</v>
      </c>
      <c r="B2" s="7" t="s">
        <v>288</v>
      </c>
      <c r="C2" s="2" t="s">
        <v>3</v>
      </c>
      <c r="D2" s="77">
        <f>SUM('11 (2)'!F23)</f>
        <v>105.75925925925927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596E4-D25B-4306-BA23-A79C97ADA3F9}">
  <sheetPr>
    <tabColor rgb="FF00B050"/>
    <pageSetUpPr fitToPage="1"/>
  </sheetPr>
  <dimension ref="A1:F23"/>
  <sheetViews>
    <sheetView workbookViewId="0">
      <selection activeCell="B3" sqref="B3"/>
    </sheetView>
    <sheetView workbookViewId="1">
      <selection sqref="A1:F1"/>
    </sheetView>
  </sheetViews>
  <sheetFormatPr defaultRowHeight="18.75"/>
  <cols>
    <col min="1" max="1" width="5.7109375" style="1" customWidth="1"/>
    <col min="2" max="2" width="55.7109375" style="1" customWidth="1"/>
    <col min="3" max="3" width="16.140625" style="1" customWidth="1"/>
    <col min="4" max="4" width="11.140625" style="1" bestFit="1" customWidth="1"/>
    <col min="5" max="5" width="12.28515625" style="1" customWidth="1"/>
    <col min="6" max="6" width="12.5703125" style="1" customWidth="1"/>
    <col min="7" max="16384" width="9.140625" style="1"/>
  </cols>
  <sheetData>
    <row r="1" spans="1:6" ht="57" customHeight="1">
      <c r="A1" s="291" t="s">
        <v>710</v>
      </c>
      <c r="B1" s="291"/>
      <c r="C1" s="291"/>
      <c r="D1" s="291"/>
      <c r="E1" s="291"/>
      <c r="F1" s="291"/>
    </row>
    <row r="2" spans="1:6">
      <c r="A2" s="58" t="s">
        <v>0</v>
      </c>
      <c r="B2" s="58" t="s">
        <v>46</v>
      </c>
      <c r="C2" s="58" t="s">
        <v>1</v>
      </c>
      <c r="D2" s="58" t="s">
        <v>399</v>
      </c>
      <c r="E2" s="58" t="s">
        <v>400</v>
      </c>
      <c r="F2" s="58" t="s">
        <v>406</v>
      </c>
    </row>
    <row r="3" spans="1:6" ht="56.25">
      <c r="A3" s="63">
        <v>1</v>
      </c>
      <c r="B3" s="76" t="s">
        <v>401</v>
      </c>
      <c r="C3" s="63"/>
      <c r="D3" s="73"/>
      <c r="E3" s="73"/>
      <c r="F3" s="73">
        <f>AVERAGE(F4:F6)</f>
        <v>88.518518518518519</v>
      </c>
    </row>
    <row r="4" spans="1:6">
      <c r="A4" s="306"/>
      <c r="B4" s="67" t="s">
        <v>407</v>
      </c>
      <c r="C4" s="68" t="s">
        <v>46</v>
      </c>
      <c r="D4" s="74">
        <v>1</v>
      </c>
      <c r="E4" s="74">
        <v>0.8</v>
      </c>
      <c r="F4" s="70">
        <v>100</v>
      </c>
    </row>
    <row r="5" spans="1:6">
      <c r="A5" s="307"/>
      <c r="B5" s="67" t="s">
        <v>408</v>
      </c>
      <c r="C5" s="93" t="s">
        <v>65</v>
      </c>
      <c r="D5" s="74">
        <v>180</v>
      </c>
      <c r="E5" s="74">
        <v>118</v>
      </c>
      <c r="F5" s="70">
        <f t="shared" ref="F5:F6" si="0">E5/D5*100</f>
        <v>65.555555555555557</v>
      </c>
    </row>
    <row r="6" spans="1:6">
      <c r="A6" s="309"/>
      <c r="B6" s="67" t="s">
        <v>409</v>
      </c>
      <c r="C6" s="93" t="s">
        <v>3</v>
      </c>
      <c r="D6" s="74">
        <v>80</v>
      </c>
      <c r="E6" s="74">
        <v>80</v>
      </c>
      <c r="F6" s="70">
        <f t="shared" si="0"/>
        <v>100</v>
      </c>
    </row>
    <row r="7" spans="1:6">
      <c r="A7" s="63">
        <v>2</v>
      </c>
      <c r="B7" s="76" t="s">
        <v>774</v>
      </c>
      <c r="C7" s="63"/>
      <c r="D7" s="73"/>
      <c r="E7" s="73"/>
      <c r="F7" s="73">
        <f>AVERAGE(F8:F10)</f>
        <v>130.55555555555557</v>
      </c>
    </row>
    <row r="8" spans="1:6">
      <c r="A8" s="306"/>
      <c r="B8" s="67" t="s">
        <v>407</v>
      </c>
      <c r="C8" s="68" t="s">
        <v>46</v>
      </c>
      <c r="D8" s="74">
        <v>1</v>
      </c>
      <c r="E8" s="74">
        <v>0.8</v>
      </c>
      <c r="F8" s="70">
        <v>100</v>
      </c>
    </row>
    <row r="9" spans="1:6">
      <c r="A9" s="307"/>
      <c r="B9" s="67" t="s">
        <v>408</v>
      </c>
      <c r="C9" s="93" t="s">
        <v>65</v>
      </c>
      <c r="D9" s="74">
        <v>30</v>
      </c>
      <c r="E9" s="74">
        <v>50</v>
      </c>
      <c r="F9" s="70">
        <f t="shared" ref="F9:F10" si="1">E9/D9*100</f>
        <v>166.66666666666669</v>
      </c>
    </row>
    <row r="10" spans="1:6">
      <c r="A10" s="309"/>
      <c r="B10" s="67" t="s">
        <v>409</v>
      </c>
      <c r="C10" s="93" t="s">
        <v>3</v>
      </c>
      <c r="D10" s="74">
        <v>80</v>
      </c>
      <c r="E10" s="74">
        <v>100</v>
      </c>
      <c r="F10" s="70">
        <f t="shared" si="1"/>
        <v>125</v>
      </c>
    </row>
    <row r="11" spans="1:6" ht="37.5">
      <c r="A11" s="63">
        <v>3</v>
      </c>
      <c r="B11" s="76" t="s">
        <v>403</v>
      </c>
      <c r="C11" s="63"/>
      <c r="D11" s="73"/>
      <c r="E11" s="73"/>
      <c r="F11" s="73">
        <f>AVERAGE(F12:F14)</f>
        <v>130.55555555555557</v>
      </c>
    </row>
    <row r="12" spans="1:6">
      <c r="A12" s="306"/>
      <c r="B12" s="67" t="s">
        <v>407</v>
      </c>
      <c r="C12" s="68" t="s">
        <v>46</v>
      </c>
      <c r="D12" s="74">
        <v>1</v>
      </c>
      <c r="E12" s="74">
        <v>0.8</v>
      </c>
      <c r="F12" s="70">
        <v>100</v>
      </c>
    </row>
    <row r="13" spans="1:6">
      <c r="A13" s="307"/>
      <c r="B13" s="67" t="s">
        <v>408</v>
      </c>
      <c r="C13" s="93" t="s">
        <v>65</v>
      </c>
      <c r="D13" s="74">
        <v>30</v>
      </c>
      <c r="E13" s="74">
        <v>50</v>
      </c>
      <c r="F13" s="70">
        <f t="shared" ref="F13:F14" si="2">E13/D13*100</f>
        <v>166.66666666666669</v>
      </c>
    </row>
    <row r="14" spans="1:6">
      <c r="A14" s="307"/>
      <c r="B14" s="67" t="s">
        <v>409</v>
      </c>
      <c r="C14" s="93" t="s">
        <v>3</v>
      </c>
      <c r="D14" s="74">
        <v>80</v>
      </c>
      <c r="E14" s="74">
        <v>100</v>
      </c>
      <c r="F14" s="70">
        <f t="shared" si="2"/>
        <v>125</v>
      </c>
    </row>
    <row r="15" spans="1:6">
      <c r="A15" s="63">
        <v>4</v>
      </c>
      <c r="B15" s="76" t="s">
        <v>404</v>
      </c>
      <c r="C15" s="63"/>
      <c r="D15" s="73"/>
      <c r="E15" s="73"/>
      <c r="F15" s="73">
        <f>AVERAGE(F16:F18)</f>
        <v>70.833333333333329</v>
      </c>
    </row>
    <row r="16" spans="1:6">
      <c r="A16" s="306"/>
      <c r="B16" s="67" t="s">
        <v>407</v>
      </c>
      <c r="C16" s="68" t="s">
        <v>46</v>
      </c>
      <c r="D16" s="74">
        <v>1</v>
      </c>
      <c r="E16" s="74">
        <v>0.5</v>
      </c>
      <c r="F16" s="70">
        <v>100</v>
      </c>
    </row>
    <row r="17" spans="1:6">
      <c r="A17" s="307"/>
      <c r="B17" s="67" t="s">
        <v>408</v>
      </c>
      <c r="C17" s="93" t="s">
        <v>65</v>
      </c>
      <c r="D17" s="74">
        <v>1200</v>
      </c>
      <c r="E17" s="74">
        <v>600</v>
      </c>
      <c r="F17" s="70">
        <f t="shared" ref="F17:F18" si="3">E17/D17*100</f>
        <v>50</v>
      </c>
    </row>
    <row r="18" spans="1:6">
      <c r="A18" s="307"/>
      <c r="B18" s="67" t="s">
        <v>409</v>
      </c>
      <c r="C18" s="93" t="s">
        <v>3</v>
      </c>
      <c r="D18" s="74">
        <v>80</v>
      </c>
      <c r="E18" s="74">
        <v>50</v>
      </c>
      <c r="F18" s="70">
        <f t="shared" si="3"/>
        <v>62.5</v>
      </c>
    </row>
    <row r="19" spans="1:6">
      <c r="A19" s="63">
        <v>5</v>
      </c>
      <c r="B19" s="76" t="s">
        <v>405</v>
      </c>
      <c r="C19" s="63"/>
      <c r="D19" s="73"/>
      <c r="E19" s="73"/>
      <c r="F19" s="73">
        <f>AVERAGE(F20:F22)</f>
        <v>108.33333333333333</v>
      </c>
    </row>
    <row r="20" spans="1:6">
      <c r="A20" s="306"/>
      <c r="B20" s="67" t="s">
        <v>407</v>
      </c>
      <c r="C20" s="68" t="s">
        <v>46</v>
      </c>
      <c r="D20" s="74">
        <v>1</v>
      </c>
      <c r="E20" s="74">
        <v>0.5</v>
      </c>
      <c r="F20" s="70">
        <v>100</v>
      </c>
    </row>
    <row r="21" spans="1:6">
      <c r="A21" s="307"/>
      <c r="B21" s="67" t="s">
        <v>410</v>
      </c>
      <c r="C21" s="93" t="s">
        <v>26</v>
      </c>
      <c r="D21" s="74">
        <v>1</v>
      </c>
      <c r="E21" s="74">
        <v>1</v>
      </c>
      <c r="F21" s="70">
        <f t="shared" ref="F21:F22" si="4">E21/D21*100</f>
        <v>100</v>
      </c>
    </row>
    <row r="22" spans="1:6">
      <c r="A22" s="307"/>
      <c r="B22" s="67" t="s">
        <v>409</v>
      </c>
      <c r="C22" s="93" t="s">
        <v>3</v>
      </c>
      <c r="D22" s="74">
        <v>80</v>
      </c>
      <c r="E22" s="74">
        <v>100</v>
      </c>
      <c r="F22" s="70">
        <f t="shared" si="4"/>
        <v>125</v>
      </c>
    </row>
    <row r="23" spans="1:6">
      <c r="A23" s="302" t="s">
        <v>507</v>
      </c>
      <c r="B23" s="308"/>
      <c r="C23" s="308"/>
      <c r="D23" s="308"/>
      <c r="E23" s="303"/>
      <c r="F23" s="73">
        <f>AVERAGE(F3,F7,F11,F15,F19)</f>
        <v>105.75925925925927</v>
      </c>
    </row>
  </sheetData>
  <mergeCells count="7">
    <mergeCell ref="A12:A14"/>
    <mergeCell ref="A16:A18"/>
    <mergeCell ref="A20:A22"/>
    <mergeCell ref="A23:E23"/>
    <mergeCell ref="A1:F1"/>
    <mergeCell ref="A4:A6"/>
    <mergeCell ref="A8:A10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83FE-13AF-49C5-BD4F-547CEB9DF8D4}">
  <sheetPr>
    <tabColor rgb="FFFF0000"/>
    <pageSetUpPr fitToPage="1"/>
  </sheetPr>
  <dimension ref="A1:D2"/>
  <sheetViews>
    <sheetView workbookViewId="0">
      <selection activeCell="B3" sqref="B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56.25">
      <c r="A2" s="9" t="s">
        <v>89</v>
      </c>
      <c r="B2" s="7" t="s">
        <v>775</v>
      </c>
      <c r="C2" s="2" t="s">
        <v>3</v>
      </c>
      <c r="D2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78C8-D3DC-4101-82C5-77B1E8281DBF}">
  <sheetPr>
    <tabColor rgb="FFFF0000"/>
    <pageSetUpPr fitToPage="1"/>
  </sheetPr>
  <dimension ref="A1:E5"/>
  <sheetViews>
    <sheetView workbookViewId="0">
      <selection activeCell="F10" sqref="F10"/>
    </sheetView>
    <sheetView workbookViewId="1">
      <selection sqref="A1:E1"/>
    </sheetView>
  </sheetViews>
  <sheetFormatPr defaultRowHeight="18.75"/>
  <cols>
    <col min="1" max="1" width="5.7109375" style="1" customWidth="1"/>
    <col min="2" max="2" width="65.7109375" style="1" customWidth="1"/>
    <col min="3" max="3" width="10" style="1" customWidth="1"/>
    <col min="4" max="4" width="10.5703125" style="1" customWidth="1"/>
    <col min="5" max="5" width="11.85546875" style="1" customWidth="1"/>
    <col min="6" max="16384" width="9.140625" style="1"/>
  </cols>
  <sheetData>
    <row r="1" spans="1:5">
      <c r="A1" s="291" t="s">
        <v>711</v>
      </c>
      <c r="B1" s="291"/>
      <c r="C1" s="291"/>
      <c r="D1" s="291"/>
      <c r="E1" s="291"/>
    </row>
    <row r="2" spans="1:5">
      <c r="A2" s="13" t="s">
        <v>0</v>
      </c>
      <c r="B2" s="10" t="s">
        <v>66</v>
      </c>
      <c r="C2" s="10" t="s">
        <v>1</v>
      </c>
      <c r="D2" s="10" t="s">
        <v>511</v>
      </c>
      <c r="E2" s="10" t="s">
        <v>512</v>
      </c>
    </row>
    <row r="3" spans="1:5" ht="37.5">
      <c r="A3" s="9" t="s">
        <v>78</v>
      </c>
      <c r="B3" s="7" t="s">
        <v>509</v>
      </c>
      <c r="C3" s="2" t="s">
        <v>513</v>
      </c>
      <c r="D3" s="29"/>
      <c r="E3" s="8"/>
    </row>
    <row r="4" spans="1:5">
      <c r="A4" s="107">
        <v>2</v>
      </c>
      <c r="B4" s="103" t="s">
        <v>508</v>
      </c>
      <c r="C4" s="114" t="s">
        <v>514</v>
      </c>
      <c r="D4" s="103"/>
      <c r="E4" s="103"/>
    </row>
    <row r="5" spans="1:5">
      <c r="A5" s="107">
        <v>3</v>
      </c>
      <c r="B5" s="103" t="s">
        <v>510</v>
      </c>
      <c r="C5" s="114" t="s">
        <v>178</v>
      </c>
      <c r="D5" s="103"/>
      <c r="E5" s="103"/>
    </row>
  </sheetData>
  <mergeCells count="1"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6DC9-F4D9-4ED9-8C77-C2FD997D0C58}">
  <sheetPr>
    <tabColor rgb="FF00B050"/>
    <pageSetUpPr fitToPage="1"/>
  </sheetPr>
  <dimension ref="A1:D2"/>
  <sheetViews>
    <sheetView workbookViewId="0">
      <selection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90</v>
      </c>
      <c r="B2" s="7" t="s">
        <v>289</v>
      </c>
      <c r="C2" s="2" t="s">
        <v>3</v>
      </c>
      <c r="D2" s="56">
        <f>SUM('13 (2)'!G7)</f>
        <v>82.5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B9F4-9BC1-4E69-B711-5E9F65578877}">
  <sheetPr>
    <tabColor rgb="FF00B050"/>
    <pageSetUpPr fitToPage="1"/>
  </sheetPr>
  <dimension ref="A1:I7"/>
  <sheetViews>
    <sheetView workbookViewId="0">
      <selection activeCell="D3" sqref="D3"/>
    </sheetView>
    <sheetView workbookViewId="1">
      <selection sqref="A1:I1"/>
    </sheetView>
  </sheetViews>
  <sheetFormatPr defaultRowHeight="18.75"/>
  <cols>
    <col min="1" max="1" width="5.7109375" style="1" customWidth="1"/>
    <col min="2" max="2" width="45.7109375" style="1" customWidth="1"/>
    <col min="3" max="9" width="10.7109375" style="1" customWidth="1"/>
    <col min="10" max="16384" width="9.140625" style="1"/>
  </cols>
  <sheetData>
    <row r="1" spans="1:9" ht="38.25" customHeight="1">
      <c r="A1" s="310" t="s">
        <v>712</v>
      </c>
      <c r="B1" s="310"/>
      <c r="C1" s="310"/>
      <c r="D1" s="310"/>
      <c r="E1" s="310"/>
      <c r="F1" s="310"/>
      <c r="G1" s="310"/>
      <c r="H1" s="310"/>
      <c r="I1" s="310"/>
    </row>
    <row r="2" spans="1:9" ht="37.5" customHeight="1">
      <c r="A2" s="298" t="s">
        <v>0</v>
      </c>
      <c r="B2" s="296" t="s">
        <v>776</v>
      </c>
      <c r="C2" s="296" t="s">
        <v>1</v>
      </c>
      <c r="D2" s="294" t="s">
        <v>780</v>
      </c>
      <c r="E2" s="295"/>
      <c r="F2" s="294" t="s">
        <v>779</v>
      </c>
      <c r="G2" s="295"/>
      <c r="H2" s="294" t="s">
        <v>778</v>
      </c>
      <c r="I2" s="295"/>
    </row>
    <row r="3" spans="1:9">
      <c r="A3" s="299"/>
      <c r="B3" s="297"/>
      <c r="C3" s="297"/>
      <c r="D3" s="10" t="s">
        <v>342</v>
      </c>
      <c r="E3" s="10" t="s">
        <v>3</v>
      </c>
      <c r="F3" s="10" t="s">
        <v>342</v>
      </c>
      <c r="G3" s="10" t="s">
        <v>3</v>
      </c>
      <c r="H3" s="10" t="s">
        <v>342</v>
      </c>
      <c r="I3" s="10" t="s">
        <v>3</v>
      </c>
    </row>
    <row r="4" spans="1:9" ht="75">
      <c r="A4" s="9" t="s">
        <v>78</v>
      </c>
      <c r="B4" s="7" t="s">
        <v>777</v>
      </c>
      <c r="C4" s="2" t="s">
        <v>46</v>
      </c>
      <c r="D4" s="29">
        <v>4</v>
      </c>
      <c r="E4" s="30">
        <v>100</v>
      </c>
      <c r="F4" s="29">
        <v>3</v>
      </c>
      <c r="G4" s="30">
        <f>F4/D4*E4</f>
        <v>75</v>
      </c>
      <c r="H4" s="29">
        <v>1</v>
      </c>
      <c r="I4" s="30">
        <f>H4/4*100</f>
        <v>25</v>
      </c>
    </row>
    <row r="5" spans="1:9" ht="56.25">
      <c r="A5" s="9" t="s">
        <v>79</v>
      </c>
      <c r="B5" s="7" t="s">
        <v>781</v>
      </c>
      <c r="C5" s="2" t="s">
        <v>46</v>
      </c>
      <c r="D5" s="29">
        <f>22+5</f>
        <v>27</v>
      </c>
      <c r="E5" s="30">
        <v>100</v>
      </c>
      <c r="F5" s="29">
        <f>16+5</f>
        <v>21</v>
      </c>
      <c r="G5" s="30">
        <f>21/27*100</f>
        <v>77.777777777777786</v>
      </c>
      <c r="H5" s="29">
        <v>5</v>
      </c>
      <c r="I5" s="30">
        <f>5/27*100</f>
        <v>18.518518518518519</v>
      </c>
    </row>
    <row r="6" spans="1:9" ht="56.25">
      <c r="A6" s="9" t="s">
        <v>80</v>
      </c>
      <c r="B6" s="7" t="s">
        <v>782</v>
      </c>
      <c r="C6" s="2" t="s">
        <v>46</v>
      </c>
      <c r="D6" s="29">
        <v>9</v>
      </c>
      <c r="E6" s="30">
        <v>100</v>
      </c>
      <c r="F6" s="29">
        <v>9</v>
      </c>
      <c r="G6" s="29">
        <v>100</v>
      </c>
      <c r="H6" s="29"/>
      <c r="I6" s="29"/>
    </row>
    <row r="7" spans="1:9" ht="37.5">
      <c r="A7" s="311" t="s">
        <v>390</v>
      </c>
      <c r="B7" s="312"/>
      <c r="C7" s="2" t="s">
        <v>46</v>
      </c>
      <c r="D7" s="266">
        <f>SUM(D4:D6)</f>
        <v>40</v>
      </c>
      <c r="E7" s="267">
        <v>100</v>
      </c>
      <c r="F7" s="266">
        <f>SUM(F4:F6)</f>
        <v>33</v>
      </c>
      <c r="G7" s="267">
        <f>F7/40*100</f>
        <v>82.5</v>
      </c>
      <c r="H7" s="266">
        <f>SUM(H4:H6)</f>
        <v>6</v>
      </c>
      <c r="I7" s="266">
        <f>H7/D7*100</f>
        <v>15</v>
      </c>
    </row>
  </sheetData>
  <mergeCells count="8">
    <mergeCell ref="A1:I1"/>
    <mergeCell ref="A7:B7"/>
    <mergeCell ref="F2:G2"/>
    <mergeCell ref="H2:I2"/>
    <mergeCell ref="B2:B3"/>
    <mergeCell ref="C2:C3"/>
    <mergeCell ref="A2:A3"/>
    <mergeCell ref="D2:E2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C837-F1AB-4EE0-BCD9-BA0A10E4F375}">
  <sheetPr>
    <tabColor rgb="FF00B050"/>
    <pageSetUpPr fitToPage="1"/>
  </sheetPr>
  <dimension ref="A1:D2"/>
  <sheetViews>
    <sheetView workbookViewId="0">
      <selection activeCell="D3" sqref="D3"/>
    </sheetView>
    <sheetView workbookViewId="1">
      <selection sqref="A1:F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91</v>
      </c>
      <c r="B2" s="3" t="s">
        <v>290</v>
      </c>
      <c r="C2" s="2" t="s">
        <v>3</v>
      </c>
      <c r="D2" s="112">
        <f>SUM('14 (2)'!F19)</f>
        <v>221.423569023569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2BD1-EBF1-43D3-830F-E78409399808}">
  <sheetPr>
    <tabColor rgb="FF00B050"/>
    <pageSetUpPr fitToPage="1"/>
  </sheetPr>
  <dimension ref="A1:F19"/>
  <sheetViews>
    <sheetView topLeftCell="A3" workbookViewId="0">
      <selection activeCell="F19" sqref="F19"/>
    </sheetView>
    <sheetView workbookViewId="1">
      <selection sqref="A1:F1"/>
    </sheetView>
  </sheetViews>
  <sheetFormatPr defaultRowHeight="18.75"/>
  <cols>
    <col min="1" max="1" width="10.7109375" style="1" customWidth="1"/>
    <col min="2" max="2" width="55.7109375" style="1" customWidth="1"/>
    <col min="3" max="6" width="10.7109375" style="1" customWidth="1"/>
    <col min="7" max="16384" width="9.140625" style="1"/>
  </cols>
  <sheetData>
    <row r="1" spans="1:6">
      <c r="A1" s="310" t="s">
        <v>713</v>
      </c>
      <c r="B1" s="310"/>
      <c r="C1" s="310"/>
      <c r="D1" s="310"/>
      <c r="E1" s="310"/>
      <c r="F1" s="310"/>
    </row>
    <row r="2" spans="1:6">
      <c r="A2" s="298" t="s">
        <v>0</v>
      </c>
      <c r="B2" s="296" t="s">
        <v>66</v>
      </c>
      <c r="C2" s="296" t="s">
        <v>1</v>
      </c>
      <c r="D2" s="296" t="s">
        <v>511</v>
      </c>
      <c r="E2" s="294" t="s">
        <v>400</v>
      </c>
      <c r="F2" s="295"/>
    </row>
    <row r="3" spans="1:6">
      <c r="A3" s="299"/>
      <c r="B3" s="297"/>
      <c r="C3" s="297"/>
      <c r="D3" s="297"/>
      <c r="E3" s="10" t="s">
        <v>512</v>
      </c>
      <c r="F3" s="10" t="s">
        <v>3</v>
      </c>
    </row>
    <row r="4" spans="1:6" ht="18.75" customHeight="1">
      <c r="A4" s="169" t="s">
        <v>639</v>
      </c>
      <c r="B4" s="163"/>
      <c r="C4" s="163"/>
      <c r="D4" s="163"/>
      <c r="E4" s="163"/>
      <c r="F4" s="271">
        <f>AVERAGE(F5:F10)</f>
        <v>207.2</v>
      </c>
    </row>
    <row r="5" spans="1:6" ht="56.25">
      <c r="A5" s="9" t="s">
        <v>784</v>
      </c>
      <c r="B5" s="3" t="s">
        <v>640</v>
      </c>
      <c r="C5" s="2" t="s">
        <v>783</v>
      </c>
      <c r="D5" s="253">
        <v>8</v>
      </c>
      <c r="E5" s="253">
        <v>8</v>
      </c>
      <c r="F5" s="269">
        <v>100</v>
      </c>
    </row>
    <row r="6" spans="1:6">
      <c r="A6" s="9" t="s">
        <v>641</v>
      </c>
      <c r="B6" s="3" t="s">
        <v>787</v>
      </c>
      <c r="C6" s="2"/>
      <c r="D6" s="253"/>
      <c r="E6" s="253"/>
      <c r="F6" s="269"/>
    </row>
    <row r="7" spans="1:6">
      <c r="A7" s="9" t="s">
        <v>785</v>
      </c>
      <c r="B7" s="3" t="s">
        <v>788</v>
      </c>
      <c r="C7" s="2" t="s">
        <v>792</v>
      </c>
      <c r="D7" s="253">
        <v>9</v>
      </c>
      <c r="E7" s="253">
        <v>24</v>
      </c>
      <c r="F7" s="269">
        <f>E7/D7*100</f>
        <v>266.66666666666663</v>
      </c>
    </row>
    <row r="8" spans="1:6">
      <c r="A8" s="9" t="s">
        <v>786</v>
      </c>
      <c r="B8" s="3" t="s">
        <v>789</v>
      </c>
      <c r="C8" s="2" t="s">
        <v>33</v>
      </c>
      <c r="D8" s="253">
        <v>9</v>
      </c>
      <c r="E8" s="253">
        <v>24</v>
      </c>
      <c r="F8" s="269">
        <f>E8/D8*100</f>
        <v>266.66666666666663</v>
      </c>
    </row>
    <row r="9" spans="1:6">
      <c r="A9" s="9" t="s">
        <v>791</v>
      </c>
      <c r="B9" s="3" t="s">
        <v>790</v>
      </c>
      <c r="C9" s="2" t="s">
        <v>65</v>
      </c>
      <c r="D9" s="253">
        <v>200</v>
      </c>
      <c r="E9" s="253">
        <v>372</v>
      </c>
      <c r="F9" s="269">
        <f>E9/D9*100</f>
        <v>186</v>
      </c>
    </row>
    <row r="10" spans="1:6" ht="37.5">
      <c r="A10" s="9" t="s">
        <v>793</v>
      </c>
      <c r="B10" s="3" t="s">
        <v>646</v>
      </c>
      <c r="C10" s="2" t="s">
        <v>46</v>
      </c>
      <c r="D10" s="253">
        <v>12</v>
      </c>
      <c r="E10" s="253">
        <v>26</v>
      </c>
      <c r="F10" s="269">
        <f>E10/D10*100</f>
        <v>216.66666666666666</v>
      </c>
    </row>
    <row r="11" spans="1:6">
      <c r="A11" s="163" t="s">
        <v>651</v>
      </c>
      <c r="B11" s="163"/>
      <c r="C11" s="163"/>
      <c r="D11" s="163"/>
      <c r="E11" s="163"/>
      <c r="F11" s="271">
        <f>AVERAGE(F12:F14)</f>
        <v>301.5151515151515</v>
      </c>
    </row>
    <row r="12" spans="1:6" ht="37.5">
      <c r="A12" s="162">
        <v>6.4</v>
      </c>
      <c r="B12" s="7" t="s">
        <v>652</v>
      </c>
      <c r="C12" s="2" t="s">
        <v>400</v>
      </c>
      <c r="D12" s="253">
        <v>3</v>
      </c>
      <c r="E12" s="253">
        <v>0</v>
      </c>
      <c r="F12" s="269">
        <f>E12/D12*100</f>
        <v>0</v>
      </c>
    </row>
    <row r="13" spans="1:6">
      <c r="A13" s="162">
        <v>6.5</v>
      </c>
      <c r="B13" s="7" t="s">
        <v>653</v>
      </c>
      <c r="C13" s="2" t="s">
        <v>65</v>
      </c>
      <c r="D13" s="253">
        <v>11</v>
      </c>
      <c r="E13" s="253">
        <v>6</v>
      </c>
      <c r="F13" s="269">
        <f>E13/D13*100</f>
        <v>54.54545454545454</v>
      </c>
    </row>
    <row r="14" spans="1:6" ht="56.25">
      <c r="A14" s="166">
        <v>6.6</v>
      </c>
      <c r="B14" s="167" t="s">
        <v>654</v>
      </c>
      <c r="C14" s="2" t="s">
        <v>783</v>
      </c>
      <c r="D14" s="268">
        <v>4</v>
      </c>
      <c r="E14" s="268">
        <v>34</v>
      </c>
      <c r="F14" s="270">
        <f>E14/D14*100</f>
        <v>850</v>
      </c>
    </row>
    <row r="15" spans="1:6" ht="18.75" customHeight="1">
      <c r="A15" s="163" t="s">
        <v>650</v>
      </c>
      <c r="B15" s="163"/>
      <c r="C15" s="163"/>
      <c r="D15" s="163"/>
      <c r="E15" s="163"/>
      <c r="F15" s="271">
        <f>AVERAGE(F16:F18)</f>
        <v>155.55555555555554</v>
      </c>
    </row>
    <row r="16" spans="1:6" ht="56.25">
      <c r="A16" s="162" t="s">
        <v>78</v>
      </c>
      <c r="B16" s="37" t="s">
        <v>797</v>
      </c>
      <c r="C16" s="2" t="s">
        <v>792</v>
      </c>
      <c r="D16" s="253">
        <v>9</v>
      </c>
      <c r="E16" s="253">
        <v>24</v>
      </c>
      <c r="F16" s="269">
        <f>E16/D16*100</f>
        <v>266.66666666666663</v>
      </c>
    </row>
    <row r="17" spans="1:6" ht="37.5">
      <c r="A17" s="162" t="s">
        <v>79</v>
      </c>
      <c r="B17" s="37" t="s">
        <v>796</v>
      </c>
      <c r="C17" s="2" t="s">
        <v>794</v>
      </c>
      <c r="D17" s="253">
        <v>1</v>
      </c>
      <c r="E17" s="253">
        <v>1</v>
      </c>
      <c r="F17" s="269">
        <f>E17/D17*100</f>
        <v>100</v>
      </c>
    </row>
    <row r="18" spans="1:6" ht="37.5">
      <c r="A18" s="166">
        <v>3</v>
      </c>
      <c r="B18" s="37" t="s">
        <v>648</v>
      </c>
      <c r="C18" s="2" t="s">
        <v>795</v>
      </c>
      <c r="D18" s="268">
        <v>1</v>
      </c>
      <c r="E18" s="268">
        <v>1</v>
      </c>
      <c r="F18" s="270">
        <f>E18/D18*100</f>
        <v>100</v>
      </c>
    </row>
    <row r="19" spans="1:6">
      <c r="A19" s="281" t="s">
        <v>572</v>
      </c>
      <c r="B19" s="283"/>
      <c r="C19" s="108"/>
      <c r="D19" s="108"/>
      <c r="E19" s="108"/>
      <c r="F19" s="113">
        <f>AVERAGE(F15,F11,F4)</f>
        <v>221.423569023569</v>
      </c>
    </row>
  </sheetData>
  <mergeCells count="7">
    <mergeCell ref="A19:B19"/>
    <mergeCell ref="A1:F1"/>
    <mergeCell ref="E2:F2"/>
    <mergeCell ref="D2:D3"/>
    <mergeCell ref="C2:C3"/>
    <mergeCell ref="B2:B3"/>
    <mergeCell ref="A2:A3"/>
  </mergeCells>
  <hyperlinks>
    <hyperlink ref="A12" location="'6.4'!A1" display="'6.4'!A1" xr:uid="{52747896-2656-472E-A25B-5DB427136098}"/>
    <hyperlink ref="A13" location="'6.5'!A1" display="'6.5'!A1" xr:uid="{E68434A4-2833-4047-BB58-0A0C8F482A8F}"/>
    <hyperlink ref="A14" location="'6.6'!A1" display="'6.6'!A1" xr:uid="{DC1B9CDB-E411-4E35-BF0E-FDA1DDCE0E72}"/>
    <hyperlink ref="A16" location="'6.4'!A1" display="'6.4'!A1" xr:uid="{D03B4CEA-ABEF-4C3F-BBDC-C2EAD8A341AF}"/>
    <hyperlink ref="A17" location="'6.5'!A1" display="'6.5'!A1" xr:uid="{23BBD873-DCBA-40D5-99FA-FC2EFD396194}"/>
    <hyperlink ref="A18" location="'6.6'!A1" display="'6.6'!A1" xr:uid="{FCE630D6-EB4E-434A-A4E3-F2B13573E9AB}"/>
  </hyperlink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80C63-0118-40F8-B264-6200C9A0BEC6}">
  <sheetPr>
    <tabColor rgb="FF00B050"/>
    <pageSetUpPr fitToPage="1"/>
  </sheetPr>
  <dimension ref="A1:D8"/>
  <sheetViews>
    <sheetView workbookViewId="0">
      <pane xSplit="1" ySplit="2" topLeftCell="B3" activePane="bottomRight" state="frozen"/>
      <selection activeCell="F3" sqref="F3"/>
      <selection pane="topRight" activeCell="F3" sqref="F3"/>
      <selection pane="bottomLeft" activeCell="F3" sqref="F3"/>
      <selection pane="bottomRight" activeCell="A8" sqref="A8:C8"/>
    </sheetView>
    <sheetView workbookViewId="1">
      <selection sqref="A1:D1"/>
    </sheetView>
  </sheetViews>
  <sheetFormatPr defaultRowHeight="18.75"/>
  <cols>
    <col min="1" max="1" width="5.7109375" style="1" customWidth="1"/>
    <col min="2" max="2" width="60.7109375" style="1" customWidth="1"/>
    <col min="3" max="3" width="20.7109375" style="1" customWidth="1"/>
    <col min="4" max="4" width="10.7109375" style="1" customWidth="1"/>
    <col min="5" max="16384" width="9.140625" style="1"/>
  </cols>
  <sheetData>
    <row r="1" spans="1:4">
      <c r="A1" s="280" t="s">
        <v>702</v>
      </c>
      <c r="B1" s="280"/>
      <c r="C1" s="280"/>
      <c r="D1" s="280"/>
    </row>
    <row r="2" spans="1:4">
      <c r="A2" s="13" t="s">
        <v>0</v>
      </c>
      <c r="B2" s="10" t="s">
        <v>66</v>
      </c>
      <c r="C2" s="10" t="s">
        <v>483</v>
      </c>
      <c r="D2" s="10" t="s">
        <v>3</v>
      </c>
    </row>
    <row r="3" spans="1:4" ht="37.5">
      <c r="A3" s="284" t="s">
        <v>78</v>
      </c>
      <c r="B3" s="243" t="s">
        <v>751</v>
      </c>
      <c r="C3" s="239"/>
      <c r="D3" s="240">
        <f>AVERAGE(D4:D5)</f>
        <v>92.57</v>
      </c>
    </row>
    <row r="4" spans="1:4">
      <c r="A4" s="285"/>
      <c r="B4" s="238" t="s">
        <v>752</v>
      </c>
      <c r="C4" s="242" t="s">
        <v>754</v>
      </c>
      <c r="D4" s="234">
        <v>88.64</v>
      </c>
    </row>
    <row r="5" spans="1:4">
      <c r="A5" s="286"/>
      <c r="B5" s="238" t="s">
        <v>753</v>
      </c>
      <c r="C5" s="119" t="s">
        <v>484</v>
      </c>
      <c r="D5" s="241">
        <v>96.5</v>
      </c>
    </row>
    <row r="6" spans="1:4">
      <c r="A6" s="107">
        <v>2</v>
      </c>
      <c r="B6" s="105" t="s">
        <v>402</v>
      </c>
      <c r="C6" s="106" t="s">
        <v>485</v>
      </c>
      <c r="D6" s="194">
        <v>100</v>
      </c>
    </row>
    <row r="7" spans="1:4" ht="37.5">
      <c r="A7" s="95">
        <v>3</v>
      </c>
      <c r="B7" s="109" t="s">
        <v>403</v>
      </c>
      <c r="C7" s="110" t="s">
        <v>486</v>
      </c>
      <c r="D7" s="236">
        <v>90</v>
      </c>
    </row>
    <row r="8" spans="1:4">
      <c r="A8" s="281" t="s">
        <v>487</v>
      </c>
      <c r="B8" s="282"/>
      <c r="C8" s="283"/>
      <c r="D8" s="237">
        <f>AVERAGE(D3,D6,D7)</f>
        <v>94.19</v>
      </c>
    </row>
  </sheetData>
  <mergeCells count="3">
    <mergeCell ref="A1:D1"/>
    <mergeCell ref="A8:C8"/>
    <mergeCell ref="A3:A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BC8D3-6DCA-4993-AAAA-A58EEEC27A76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135</v>
      </c>
      <c r="B2" s="7" t="s">
        <v>291</v>
      </c>
      <c r="C2" s="2" t="s">
        <v>3</v>
      </c>
      <c r="D2" s="8">
        <v>100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F616-F6D5-4091-82B2-0B7FEA349A01}">
  <sheetPr>
    <tabColor rgb="FF00B050"/>
    <pageSetUpPr fitToPage="1"/>
  </sheetPr>
  <dimension ref="A1:E3"/>
  <sheetViews>
    <sheetView workbookViewId="0">
      <selection activeCell="D22" sqref="D22"/>
    </sheetView>
    <sheetView workbookViewId="1"/>
  </sheetViews>
  <sheetFormatPr defaultRowHeight="18.75"/>
  <cols>
    <col min="1" max="1" width="5.7109375" style="1" customWidth="1"/>
    <col min="2" max="2" width="65.7109375" style="1" customWidth="1"/>
    <col min="3" max="3" width="9.7109375" style="1" customWidth="1"/>
    <col min="4" max="5" width="11.85546875" style="1" customWidth="1"/>
    <col min="6" max="16384" width="9.140625" style="1"/>
  </cols>
  <sheetData>
    <row r="1" spans="1:5">
      <c r="A1" s="111" t="s">
        <v>714</v>
      </c>
    </row>
    <row r="2" spans="1:5">
      <c r="A2" s="13" t="s">
        <v>0</v>
      </c>
      <c r="B2" s="10" t="s">
        <v>66</v>
      </c>
      <c r="C2" s="10" t="s">
        <v>1</v>
      </c>
      <c r="D2" s="10" t="s">
        <v>511</v>
      </c>
      <c r="E2" s="10" t="s">
        <v>512</v>
      </c>
    </row>
    <row r="3" spans="1:5" ht="37.5">
      <c r="A3" s="9"/>
      <c r="B3" s="7"/>
      <c r="C3" s="2" t="s">
        <v>46</v>
      </c>
      <c r="D3" s="8"/>
      <c r="E3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965EF-72BF-477A-B2CF-C1E2A20DD68D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6" width="12.7109375" style="1" customWidth="1"/>
    <col min="7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92</v>
      </c>
      <c r="B2" s="3" t="s">
        <v>171</v>
      </c>
      <c r="C2" s="2" t="s">
        <v>3</v>
      </c>
      <c r="D2" s="77">
        <f>SUM('16 (2)'!F23)</f>
        <v>85.68518518518519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7692-EFFB-4FB1-96D4-0549656E8C37}">
  <sheetPr>
    <tabColor rgb="FF00B050"/>
    <pageSetUpPr fitToPage="1"/>
  </sheetPr>
  <dimension ref="A1:F23"/>
  <sheetViews>
    <sheetView workbookViewId="0">
      <pane ySplit="2" topLeftCell="A3" activePane="bottomLeft" state="frozen"/>
      <selection pane="bottomLeft" activeCell="H6" sqref="H6"/>
    </sheetView>
    <sheetView workbookViewId="1"/>
  </sheetViews>
  <sheetFormatPr defaultRowHeight="18.75"/>
  <cols>
    <col min="1" max="1" width="5.7109375" style="1" customWidth="1"/>
    <col min="2" max="2" width="55.7109375" style="1" customWidth="1"/>
    <col min="3" max="6" width="10.7109375" style="1" customWidth="1"/>
    <col min="7" max="16384" width="9.140625" style="1"/>
  </cols>
  <sheetData>
    <row r="1" spans="1:6">
      <c r="A1" s="111" t="s">
        <v>715</v>
      </c>
    </row>
    <row r="2" spans="1:6">
      <c r="A2" s="58" t="s">
        <v>0</v>
      </c>
      <c r="B2" s="58" t="s">
        <v>391</v>
      </c>
      <c r="C2" s="58" t="s">
        <v>1</v>
      </c>
      <c r="D2" s="58" t="s">
        <v>399</v>
      </c>
      <c r="E2" s="58" t="s">
        <v>400</v>
      </c>
      <c r="F2" s="58" t="s">
        <v>3</v>
      </c>
    </row>
    <row r="3" spans="1:6" ht="37.5">
      <c r="A3" s="80">
        <v>1</v>
      </c>
      <c r="B3" s="81" t="s">
        <v>412</v>
      </c>
      <c r="C3" s="80"/>
      <c r="D3" s="75"/>
      <c r="E3" s="75"/>
      <c r="F3" s="75">
        <f>AVERAGE(F4:F6)</f>
        <v>100</v>
      </c>
    </row>
    <row r="4" spans="1:6" ht="37.5">
      <c r="A4" s="307"/>
      <c r="B4" s="67" t="s">
        <v>415</v>
      </c>
      <c r="C4" s="68" t="s">
        <v>46</v>
      </c>
      <c r="D4" s="74">
        <v>1</v>
      </c>
      <c r="E4" s="74"/>
      <c r="F4" s="70">
        <v>100</v>
      </c>
    </row>
    <row r="5" spans="1:6">
      <c r="A5" s="307"/>
      <c r="B5" s="67" t="s">
        <v>416</v>
      </c>
      <c r="C5" s="93" t="s">
        <v>65</v>
      </c>
      <c r="D5" s="74"/>
      <c r="E5" s="74"/>
      <c r="F5" s="78"/>
    </row>
    <row r="6" spans="1:6">
      <c r="A6" s="309"/>
      <c r="B6" s="69" t="s">
        <v>409</v>
      </c>
      <c r="C6" s="94" t="s">
        <v>3</v>
      </c>
      <c r="D6" s="82">
        <v>80</v>
      </c>
      <c r="E6" s="82">
        <v>80</v>
      </c>
      <c r="F6" s="79">
        <f t="shared" ref="F6" si="0">E6/D6*100</f>
        <v>100</v>
      </c>
    </row>
    <row r="7" spans="1:6" ht="56.25">
      <c r="A7" s="63">
        <v>2</v>
      </c>
      <c r="B7" s="76" t="s">
        <v>413</v>
      </c>
      <c r="C7" s="63"/>
      <c r="D7" s="73"/>
      <c r="E7" s="73"/>
      <c r="F7" s="73">
        <f>AVERAGE(F8:F10)</f>
        <v>88.518518518518519</v>
      </c>
    </row>
    <row r="8" spans="1:6" ht="37.5">
      <c r="A8" s="306"/>
      <c r="B8" s="67" t="s">
        <v>415</v>
      </c>
      <c r="C8" s="68" t="s">
        <v>46</v>
      </c>
      <c r="D8" s="74">
        <v>1</v>
      </c>
      <c r="E8" s="74">
        <v>0.8</v>
      </c>
      <c r="F8" s="70">
        <v>100</v>
      </c>
    </row>
    <row r="9" spans="1:6">
      <c r="A9" s="307"/>
      <c r="B9" s="67" t="s">
        <v>416</v>
      </c>
      <c r="C9" s="93" t="s">
        <v>65</v>
      </c>
      <c r="D9" s="74">
        <v>180</v>
      </c>
      <c r="E9" s="74">
        <v>118</v>
      </c>
      <c r="F9" s="70">
        <f t="shared" ref="F9:F10" si="1">E9/D9*100</f>
        <v>65.555555555555557</v>
      </c>
    </row>
    <row r="10" spans="1:6">
      <c r="A10" s="309"/>
      <c r="B10" s="67" t="s">
        <v>409</v>
      </c>
      <c r="C10" s="93" t="s">
        <v>3</v>
      </c>
      <c r="D10" s="74">
        <v>80</v>
      </c>
      <c r="E10" s="74">
        <v>80</v>
      </c>
      <c r="F10" s="70">
        <f t="shared" si="1"/>
        <v>100</v>
      </c>
    </row>
    <row r="11" spans="1:6" ht="75">
      <c r="A11" s="80">
        <v>3</v>
      </c>
      <c r="B11" s="81" t="s">
        <v>414</v>
      </c>
      <c r="C11" s="80"/>
      <c r="D11" s="75"/>
      <c r="E11" s="75"/>
      <c r="F11" s="75">
        <f>AVERAGE(F12:F14)</f>
        <v>20.833333333333332</v>
      </c>
    </row>
    <row r="12" spans="1:6" ht="37.5">
      <c r="A12" s="307"/>
      <c r="B12" s="67" t="s">
        <v>415</v>
      </c>
      <c r="C12" s="68" t="s">
        <v>46</v>
      </c>
      <c r="D12" s="74">
        <v>1</v>
      </c>
      <c r="E12" s="74"/>
      <c r="F12" s="70">
        <f t="shared" ref="F12:F14" si="2">E12/D12*100</f>
        <v>0</v>
      </c>
    </row>
    <row r="13" spans="1:6">
      <c r="A13" s="307"/>
      <c r="B13" s="67" t="s">
        <v>417</v>
      </c>
      <c r="C13" s="93" t="s">
        <v>26</v>
      </c>
      <c r="D13" s="74">
        <v>1</v>
      </c>
      <c r="E13" s="74"/>
      <c r="F13" s="70">
        <f t="shared" si="2"/>
        <v>0</v>
      </c>
    </row>
    <row r="14" spans="1:6">
      <c r="A14" s="309"/>
      <c r="B14" s="69" t="s">
        <v>409</v>
      </c>
      <c r="C14" s="94" t="s">
        <v>3</v>
      </c>
      <c r="D14" s="82">
        <v>80</v>
      </c>
      <c r="E14" s="82">
        <v>50</v>
      </c>
      <c r="F14" s="71">
        <f t="shared" si="2"/>
        <v>62.5</v>
      </c>
    </row>
    <row r="15" spans="1:6" ht="56.25">
      <c r="A15" s="80">
        <v>4</v>
      </c>
      <c r="B15" s="81" t="s">
        <v>401</v>
      </c>
      <c r="C15" s="80"/>
      <c r="D15" s="75"/>
      <c r="E15" s="75"/>
      <c r="F15" s="75">
        <f>AVERAGE(F16:F18)</f>
        <v>88.518518518518519</v>
      </c>
    </row>
    <row r="16" spans="1:6" ht="37.5">
      <c r="A16" s="307"/>
      <c r="B16" s="67" t="s">
        <v>407</v>
      </c>
      <c r="C16" s="68" t="s">
        <v>46</v>
      </c>
      <c r="D16" s="74">
        <v>1</v>
      </c>
      <c r="E16" s="74">
        <v>0.8</v>
      </c>
      <c r="F16" s="70">
        <v>100</v>
      </c>
    </row>
    <row r="17" spans="1:6">
      <c r="A17" s="307"/>
      <c r="B17" s="67" t="s">
        <v>408</v>
      </c>
      <c r="C17" s="93" t="s">
        <v>65</v>
      </c>
      <c r="D17" s="74">
        <v>180</v>
      </c>
      <c r="E17" s="74">
        <v>118</v>
      </c>
      <c r="F17" s="70">
        <f t="shared" ref="F17:F18" si="3">E17/D17*100</f>
        <v>65.555555555555557</v>
      </c>
    </row>
    <row r="18" spans="1:6">
      <c r="A18" s="309"/>
      <c r="B18" s="69" t="s">
        <v>409</v>
      </c>
      <c r="C18" s="94" t="s">
        <v>3</v>
      </c>
      <c r="D18" s="82">
        <v>80</v>
      </c>
      <c r="E18" s="82">
        <v>80</v>
      </c>
      <c r="F18" s="71">
        <f t="shared" si="3"/>
        <v>100</v>
      </c>
    </row>
    <row r="19" spans="1:6" ht="37.5">
      <c r="A19" s="80">
        <v>4</v>
      </c>
      <c r="B19" s="81" t="s">
        <v>402</v>
      </c>
      <c r="C19" s="80"/>
      <c r="D19" s="75"/>
      <c r="E19" s="75"/>
      <c r="F19" s="75">
        <f>AVERAGE(F20:F22)</f>
        <v>130.55555555555557</v>
      </c>
    </row>
    <row r="20" spans="1:6" ht="37.5">
      <c r="A20" s="307"/>
      <c r="B20" s="67" t="s">
        <v>407</v>
      </c>
      <c r="C20" s="68" t="s">
        <v>46</v>
      </c>
      <c r="D20" s="74">
        <v>1</v>
      </c>
      <c r="E20" s="74">
        <v>0.8</v>
      </c>
      <c r="F20" s="70">
        <v>100</v>
      </c>
    </row>
    <row r="21" spans="1:6">
      <c r="A21" s="307"/>
      <c r="B21" s="67" t="s">
        <v>408</v>
      </c>
      <c r="C21" s="93" t="s">
        <v>65</v>
      </c>
      <c r="D21" s="74">
        <v>30</v>
      </c>
      <c r="E21" s="74">
        <v>50</v>
      </c>
      <c r="F21" s="70">
        <f t="shared" ref="F21:F22" si="4">E21/D21*100</f>
        <v>166.66666666666669</v>
      </c>
    </row>
    <row r="22" spans="1:6">
      <c r="A22" s="309"/>
      <c r="B22" s="69" t="s">
        <v>409</v>
      </c>
      <c r="C22" s="94" t="s">
        <v>3</v>
      </c>
      <c r="D22" s="82">
        <v>80</v>
      </c>
      <c r="E22" s="82">
        <v>100</v>
      </c>
      <c r="F22" s="71">
        <f t="shared" si="4"/>
        <v>125</v>
      </c>
    </row>
    <row r="23" spans="1:6">
      <c r="A23" s="313" t="s">
        <v>406</v>
      </c>
      <c r="B23" s="314"/>
      <c r="C23" s="314"/>
      <c r="D23" s="314"/>
      <c r="E23" s="315"/>
      <c r="F23" s="72">
        <f>AVERAGE(F19,F15,F11,F7,F3)</f>
        <v>85.68518518518519</v>
      </c>
    </row>
  </sheetData>
  <mergeCells count="6">
    <mergeCell ref="A23:E23"/>
    <mergeCell ref="A4:A6"/>
    <mergeCell ref="A8:A10"/>
    <mergeCell ref="A12:A14"/>
    <mergeCell ref="A16:A18"/>
    <mergeCell ref="A20:A22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2123-722D-4EB5-8F93-AF0772AC402A}">
  <sheetPr>
    <tabColor rgb="FFFF0000"/>
    <pageSetUpPr fitToPage="1"/>
  </sheetPr>
  <dimension ref="A1:D2"/>
  <sheetViews>
    <sheetView workbookViewId="0">
      <selection activeCell="B3" sqref="B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56.25">
      <c r="A2" s="9" t="s">
        <v>93</v>
      </c>
      <c r="B2" s="7" t="s">
        <v>798</v>
      </c>
      <c r="C2" s="2" t="s">
        <v>3</v>
      </c>
      <c r="D2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A5C9-0C6E-470D-A51D-7ED32F0F16BF}">
  <sheetPr>
    <tabColor rgb="FFFF0000"/>
    <pageSetUpPr fitToPage="1"/>
  </sheetPr>
  <dimension ref="A1:E3"/>
  <sheetViews>
    <sheetView workbookViewId="0">
      <selection activeCell="G12" sqref="G12"/>
    </sheetView>
    <sheetView workbookViewId="1">
      <selection sqref="A1:E1"/>
    </sheetView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 ht="38.25" customHeight="1">
      <c r="A1" s="291" t="s">
        <v>716</v>
      </c>
      <c r="B1" s="291"/>
      <c r="C1" s="291"/>
      <c r="D1" s="291"/>
      <c r="E1" s="291"/>
    </row>
    <row r="2" spans="1:5">
      <c r="A2" s="13" t="s">
        <v>0</v>
      </c>
      <c r="B2" s="10" t="s">
        <v>66</v>
      </c>
      <c r="C2" s="10" t="s">
        <v>1</v>
      </c>
      <c r="D2" s="10" t="s">
        <v>511</v>
      </c>
      <c r="E2" s="10" t="s">
        <v>512</v>
      </c>
    </row>
    <row r="3" spans="1:5">
      <c r="A3" s="9"/>
      <c r="B3" s="7"/>
      <c r="C3" s="2" t="s">
        <v>3</v>
      </c>
      <c r="D3" s="8"/>
      <c r="E3" s="8"/>
    </row>
  </sheetData>
  <mergeCells count="1"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CB59-7E5B-4872-8402-185C5CC59AFA}">
  <sheetPr>
    <tabColor rgb="FFFF000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94</v>
      </c>
      <c r="B2" s="7" t="s">
        <v>292</v>
      </c>
      <c r="C2" s="2" t="s">
        <v>3</v>
      </c>
      <c r="D2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93124-3613-4BB5-A18A-F884E4320061}">
  <sheetPr>
    <tabColor rgb="FFFF0000"/>
    <pageSetUpPr fitToPage="1"/>
  </sheetPr>
  <dimension ref="A1:E3"/>
  <sheetViews>
    <sheetView workbookViewId="0">
      <selection activeCell="D9" sqref="D9"/>
    </sheetView>
    <sheetView workbookViewId="1">
      <selection sqref="A1:E1"/>
    </sheetView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304" t="s">
        <v>717</v>
      </c>
      <c r="B1" s="304"/>
      <c r="C1" s="304"/>
      <c r="D1" s="304"/>
      <c r="E1" s="304"/>
    </row>
    <row r="2" spans="1:5">
      <c r="A2" s="13" t="s">
        <v>0</v>
      </c>
      <c r="B2" s="10" t="s">
        <v>66</v>
      </c>
      <c r="C2" s="10" t="s">
        <v>1</v>
      </c>
      <c r="D2" s="10" t="s">
        <v>511</v>
      </c>
      <c r="E2" s="10" t="s">
        <v>512</v>
      </c>
    </row>
    <row r="3" spans="1:5">
      <c r="A3" s="9"/>
      <c r="B3" s="7"/>
      <c r="C3" s="2" t="s">
        <v>3</v>
      </c>
      <c r="D3" s="8"/>
      <c r="E3" s="8"/>
    </row>
  </sheetData>
  <mergeCells count="1"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F6F8-9F97-466C-B984-A16DEC679313}">
  <sheetPr>
    <tabColor rgb="FFFF0000"/>
    <pageSetUpPr fitToPage="1"/>
  </sheetPr>
  <dimension ref="A1:D2"/>
  <sheetViews>
    <sheetView workbookViewId="0">
      <selection activeCell="D2" sqref="D2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56.25">
      <c r="A2" s="9" t="s">
        <v>136</v>
      </c>
      <c r="B2" s="7" t="s">
        <v>293</v>
      </c>
      <c r="C2" s="2" t="s">
        <v>3</v>
      </c>
      <c r="D2" s="56">
        <f>SUM('19 (2)'!E9)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8F261-1C90-4475-B0AD-D7C6DBAA7F7F}">
  <sheetPr>
    <tabColor rgb="FFFF0000"/>
    <pageSetUpPr fitToPage="1"/>
  </sheetPr>
  <dimension ref="A1:E9"/>
  <sheetViews>
    <sheetView workbookViewId="0">
      <selection activeCell="D9" sqref="D9"/>
    </sheetView>
    <sheetView workbookViewId="1">
      <selection sqref="A1:E1"/>
    </sheetView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 ht="38.25" customHeight="1">
      <c r="A1" s="310" t="s">
        <v>718</v>
      </c>
      <c r="B1" s="310"/>
      <c r="C1" s="310"/>
      <c r="D1" s="310"/>
      <c r="E1" s="310"/>
    </row>
    <row r="2" spans="1:5">
      <c r="A2" s="13" t="s">
        <v>0</v>
      </c>
      <c r="B2" s="10" t="s">
        <v>66</v>
      </c>
      <c r="C2" s="10" t="s">
        <v>1</v>
      </c>
      <c r="D2" s="10" t="s">
        <v>511</v>
      </c>
      <c r="E2" s="10" t="s">
        <v>512</v>
      </c>
    </row>
    <row r="3" spans="1:5">
      <c r="A3" s="9"/>
      <c r="B3" s="7"/>
      <c r="C3" s="2" t="s">
        <v>3</v>
      </c>
      <c r="D3" s="8"/>
      <c r="E3" s="8"/>
    </row>
    <row r="4" spans="1:5">
      <c r="A4" s="103"/>
      <c r="B4" s="103"/>
      <c r="C4" s="114" t="s">
        <v>3</v>
      </c>
      <c r="D4" s="103"/>
      <c r="E4" s="103"/>
    </row>
    <row r="5" spans="1:5">
      <c r="A5" s="103"/>
      <c r="B5" s="103"/>
      <c r="C5" s="114" t="s">
        <v>3</v>
      </c>
      <c r="D5" s="103"/>
      <c r="E5" s="103"/>
    </row>
    <row r="6" spans="1:5">
      <c r="A6" s="103"/>
      <c r="B6" s="103"/>
      <c r="C6" s="114" t="s">
        <v>3</v>
      </c>
      <c r="D6" s="103"/>
      <c r="E6" s="103"/>
    </row>
    <row r="7" spans="1:5">
      <c r="A7" s="103"/>
      <c r="B7" s="103"/>
      <c r="C7" s="114" t="s">
        <v>3</v>
      </c>
      <c r="D7" s="103"/>
      <c r="E7" s="103"/>
    </row>
    <row r="8" spans="1:5">
      <c r="A8" s="103"/>
      <c r="B8" s="103"/>
      <c r="C8" s="114" t="s">
        <v>3</v>
      </c>
      <c r="D8" s="103"/>
      <c r="E8" s="103"/>
    </row>
    <row r="9" spans="1:5">
      <c r="A9" s="281" t="s">
        <v>390</v>
      </c>
      <c r="B9" s="283"/>
      <c r="C9" s="144" t="s">
        <v>3</v>
      </c>
      <c r="D9" s="108"/>
      <c r="E9" s="108"/>
    </row>
  </sheetData>
  <mergeCells count="2">
    <mergeCell ref="A1:E1"/>
    <mergeCell ref="A9:B9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A9AA9-8152-4637-8D68-36E1F79A419D}">
  <sheetPr>
    <tabColor rgb="FF00B050"/>
    <pageSetUpPr fitToPage="1"/>
  </sheetPr>
  <dimension ref="A1:D2"/>
  <sheetViews>
    <sheetView workbookViewId="0">
      <pane ySplit="1" topLeftCell="A2" activePane="bottomLeft" state="frozen"/>
      <selection activeCell="D3" sqref="D3"/>
      <selection pane="bottomLeft"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79</v>
      </c>
      <c r="B2" s="3" t="s">
        <v>154</v>
      </c>
      <c r="C2" s="2" t="s">
        <v>3</v>
      </c>
      <c r="D2" s="56">
        <f>SUM('2 (2)'!D9)</f>
        <v>92.756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2854-3207-4F46-8A7A-8DA157C78ED9}">
  <sheetPr>
    <tabColor rgb="FF00B050"/>
    <pageSetUpPr fitToPage="1"/>
  </sheetPr>
  <dimension ref="A1:E2"/>
  <sheetViews>
    <sheetView workbookViewId="0">
      <selection activeCell="E10" sqref="E10"/>
    </sheetView>
    <sheetView workbookViewId="1"/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13" t="s">
        <v>0</v>
      </c>
      <c r="B1" s="10" t="s">
        <v>66</v>
      </c>
      <c r="C1" s="10" t="s">
        <v>1</v>
      </c>
      <c r="D1" s="10" t="s">
        <v>262</v>
      </c>
      <c r="E1" s="10" t="s">
        <v>263</v>
      </c>
    </row>
    <row r="2" spans="1:5">
      <c r="A2" s="9" t="s">
        <v>95</v>
      </c>
      <c r="B2" s="7" t="s">
        <v>174</v>
      </c>
      <c r="C2" s="2" t="s">
        <v>65</v>
      </c>
      <c r="D2" s="34">
        <v>1075</v>
      </c>
      <c r="E2" s="34">
        <v>5008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E140-E6EE-499C-A15A-28614A079F28}">
  <sheetPr>
    <tabColor rgb="FFFF0000"/>
    <pageSetUpPr fitToPage="1"/>
  </sheetPr>
  <dimension ref="A1:H2"/>
  <sheetViews>
    <sheetView workbookViewId="0">
      <selection activeCell="H3" sqref="H3"/>
    </sheetView>
    <sheetView workbookViewId="1"/>
  </sheetViews>
  <sheetFormatPr defaultRowHeight="18.75"/>
  <cols>
    <col min="1" max="1" width="5.7109375" style="1" customWidth="1"/>
    <col min="2" max="2" width="4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>
      <c r="A2" s="9" t="s">
        <v>96</v>
      </c>
      <c r="B2" s="3" t="s">
        <v>176</v>
      </c>
      <c r="C2" s="2" t="s">
        <v>16</v>
      </c>
      <c r="D2" s="5"/>
      <c r="E2" s="5"/>
      <c r="F2" s="8"/>
      <c r="G2" s="8"/>
      <c r="H2" s="8">
        <f>SUM('21 (2)'!D3)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9170-BE12-4754-8D81-7374782D6A38}">
  <sheetPr>
    <tabColor rgb="FFFF0000"/>
    <pageSetUpPr fitToPage="1"/>
  </sheetPr>
  <dimension ref="A1:D3"/>
  <sheetViews>
    <sheetView workbookViewId="0">
      <selection activeCell="B11" sqref="B11"/>
    </sheetView>
    <sheetView workbookViewId="1">
      <selection activeCell="D3" sqref="D3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719</v>
      </c>
    </row>
    <row r="2" spans="1:4">
      <c r="A2" s="13" t="s">
        <v>0</v>
      </c>
      <c r="B2" s="10" t="s">
        <v>515</v>
      </c>
      <c r="C2" s="10" t="s">
        <v>1</v>
      </c>
      <c r="D2" s="10" t="s">
        <v>400</v>
      </c>
    </row>
    <row r="3" spans="1:4">
      <c r="A3" s="9"/>
      <c r="B3" s="3"/>
      <c r="C3" s="2" t="s">
        <v>16</v>
      </c>
      <c r="D3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CBD2-3190-4536-A191-E884278FCC56}">
  <sheetPr>
    <tabColor rgb="FFFF0000"/>
    <pageSetUpPr fitToPage="1"/>
  </sheetPr>
  <dimension ref="A1:D2"/>
  <sheetViews>
    <sheetView workbookViewId="0">
      <selection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97</v>
      </c>
      <c r="B2" s="3" t="s">
        <v>177</v>
      </c>
      <c r="C2" s="2" t="s">
        <v>178</v>
      </c>
      <c r="D2" s="8">
        <f>SUM('22 (2)'!E10)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0578-D957-4A3A-9749-1CD5CC1C584F}">
  <sheetPr>
    <tabColor rgb="FFFF0000"/>
    <pageSetUpPr fitToPage="1"/>
  </sheetPr>
  <dimension ref="A1:E10"/>
  <sheetViews>
    <sheetView workbookViewId="0">
      <selection sqref="A1:E1"/>
    </sheetView>
    <sheetView workbookViewId="1">
      <selection sqref="A1:E1"/>
    </sheetView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304" t="s">
        <v>720</v>
      </c>
      <c r="B1" s="304"/>
      <c r="C1" s="304"/>
      <c r="D1" s="304"/>
      <c r="E1" s="304"/>
    </row>
    <row r="2" spans="1:5">
      <c r="A2" s="13" t="s">
        <v>0</v>
      </c>
      <c r="B2" s="10" t="s">
        <v>516</v>
      </c>
      <c r="C2" s="10" t="s">
        <v>1</v>
      </c>
      <c r="D2" s="10" t="s">
        <v>511</v>
      </c>
      <c r="E2" s="10" t="s">
        <v>512</v>
      </c>
    </row>
    <row r="3" spans="1:5">
      <c r="A3" s="9"/>
      <c r="B3" s="3"/>
      <c r="C3" s="2" t="s">
        <v>178</v>
      </c>
      <c r="D3" s="8"/>
      <c r="E3" s="8"/>
    </row>
    <row r="4" spans="1:5">
      <c r="A4" s="103"/>
      <c r="B4" s="103"/>
      <c r="C4" s="2" t="s">
        <v>178</v>
      </c>
      <c r="D4" s="107"/>
      <c r="E4" s="107"/>
    </row>
    <row r="5" spans="1:5">
      <c r="A5" s="103"/>
      <c r="B5" s="103"/>
      <c r="C5" s="2" t="s">
        <v>178</v>
      </c>
      <c r="D5" s="107"/>
      <c r="E5" s="107"/>
    </row>
    <row r="6" spans="1:5">
      <c r="A6" s="103"/>
      <c r="B6" s="103"/>
      <c r="C6" s="2" t="s">
        <v>178</v>
      </c>
      <c r="D6" s="107"/>
      <c r="E6" s="107"/>
    </row>
    <row r="7" spans="1:5">
      <c r="A7" s="103"/>
      <c r="B7" s="103"/>
      <c r="C7" s="2" t="s">
        <v>178</v>
      </c>
      <c r="D7" s="107"/>
      <c r="E7" s="107"/>
    </row>
    <row r="8" spans="1:5">
      <c r="A8" s="103"/>
      <c r="B8" s="103"/>
      <c r="C8" s="2" t="s">
        <v>178</v>
      </c>
      <c r="D8" s="107"/>
      <c r="E8" s="107"/>
    </row>
    <row r="9" spans="1:5">
      <c r="A9" s="103"/>
      <c r="B9" s="103"/>
      <c r="C9" s="2" t="s">
        <v>178</v>
      </c>
      <c r="D9" s="107"/>
      <c r="E9" s="107"/>
    </row>
    <row r="10" spans="1:5">
      <c r="A10" s="281" t="s">
        <v>390</v>
      </c>
      <c r="B10" s="283"/>
      <c r="C10" s="115" t="s">
        <v>178</v>
      </c>
      <c r="D10" s="85">
        <f>SUM(D3:D9)</f>
        <v>0</v>
      </c>
      <c r="E10" s="85">
        <f>SUM(E3:E9)</f>
        <v>0</v>
      </c>
    </row>
  </sheetData>
  <mergeCells count="2">
    <mergeCell ref="A10:B10"/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E7E6-596E-4E58-8D68-5A3AC800344A}">
  <sheetPr>
    <tabColor rgb="FFFF0000"/>
    <pageSetUpPr fitToPage="1"/>
  </sheetPr>
  <dimension ref="A1:H2"/>
  <sheetViews>
    <sheetView workbookViewId="0">
      <selection activeCell="H2" sqref="D2:H2"/>
    </sheetView>
    <sheetView workbookViewId="1"/>
  </sheetViews>
  <sheetFormatPr defaultRowHeight="18.75"/>
  <cols>
    <col min="1" max="1" width="5.7109375" style="1" customWidth="1"/>
    <col min="2" max="2" width="4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>
      <c r="A2" s="9" t="s">
        <v>98</v>
      </c>
      <c r="B2" s="3" t="s">
        <v>22</v>
      </c>
      <c r="C2" s="2" t="s">
        <v>3</v>
      </c>
      <c r="D2" s="362">
        <v>100</v>
      </c>
      <c r="E2" s="362">
        <v>100</v>
      </c>
      <c r="F2" s="56">
        <v>100</v>
      </c>
      <c r="G2" s="56">
        <v>100</v>
      </c>
      <c r="H2" s="56">
        <f>SUM('23 (2)'!E8)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B175-22DB-4645-9ACE-F5A7DD6DAA87}">
  <sheetPr>
    <tabColor rgb="FFFF0000"/>
    <pageSetUpPr fitToPage="1"/>
  </sheetPr>
  <dimension ref="A1:E8"/>
  <sheetViews>
    <sheetView workbookViewId="0">
      <selection activeCell="B2" sqref="B1:B1048576"/>
    </sheetView>
    <sheetView workbookViewId="1">
      <selection sqref="A1:E1"/>
    </sheetView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305" t="s">
        <v>721</v>
      </c>
      <c r="B1" s="305"/>
      <c r="C1" s="305"/>
      <c r="D1" s="305"/>
      <c r="E1" s="305"/>
    </row>
    <row r="2" spans="1:5">
      <c r="A2" s="13" t="s">
        <v>0</v>
      </c>
      <c r="B2" s="10" t="s">
        <v>517</v>
      </c>
      <c r="C2" s="10" t="s">
        <v>1</v>
      </c>
      <c r="D2" s="10" t="s">
        <v>511</v>
      </c>
      <c r="E2" s="10" t="s">
        <v>512</v>
      </c>
    </row>
    <row r="3" spans="1:5">
      <c r="A3" s="9"/>
      <c r="B3" s="3"/>
      <c r="C3" s="2" t="s">
        <v>3</v>
      </c>
      <c r="D3" s="5"/>
      <c r="E3" s="5"/>
    </row>
    <row r="4" spans="1:5">
      <c r="A4" s="9"/>
      <c r="B4" s="3"/>
      <c r="C4" s="2" t="s">
        <v>3</v>
      </c>
      <c r="D4" s="5"/>
      <c r="E4" s="5"/>
    </row>
    <row r="5" spans="1:5">
      <c r="A5" s="9"/>
      <c r="B5" s="3"/>
      <c r="C5" s="2" t="s">
        <v>3</v>
      </c>
      <c r="D5" s="5"/>
      <c r="E5" s="5"/>
    </row>
    <row r="6" spans="1:5">
      <c r="A6" s="9"/>
      <c r="B6" s="3"/>
      <c r="C6" s="2" t="s">
        <v>3</v>
      </c>
      <c r="D6" s="5"/>
      <c r="E6" s="5"/>
    </row>
    <row r="7" spans="1:5">
      <c r="A7" s="9"/>
      <c r="B7" s="3"/>
      <c r="C7" s="2" t="s">
        <v>3</v>
      </c>
      <c r="D7" s="5"/>
      <c r="E7" s="5"/>
    </row>
    <row r="8" spans="1:5">
      <c r="A8" s="292" t="s">
        <v>390</v>
      </c>
      <c r="B8" s="293"/>
      <c r="C8" s="115" t="s">
        <v>3</v>
      </c>
      <c r="D8" s="115">
        <f>SUM(D3:D7)</f>
        <v>0</v>
      </c>
      <c r="E8" s="115">
        <f>SUM(E3:E7)</f>
        <v>0</v>
      </c>
    </row>
  </sheetData>
  <mergeCells count="2">
    <mergeCell ref="A8:B8"/>
    <mergeCell ref="A1:E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2729-8416-4E22-B326-69B10EEF44BC}">
  <sheetPr>
    <tabColor rgb="FFFF0000"/>
    <pageSetUpPr fitToPage="1"/>
  </sheetPr>
  <dimension ref="A1:D2"/>
  <sheetViews>
    <sheetView workbookViewId="0">
      <selection activeCell="B1" sqref="B1:B1048576"/>
    </sheetView>
    <sheetView workbookViewId="1">
      <selection activeCell="D3" sqref="D3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99</v>
      </c>
      <c r="B2" s="7" t="s">
        <v>818</v>
      </c>
      <c r="C2" s="2" t="s">
        <v>26</v>
      </c>
      <c r="D2" s="8">
        <f>SUM('24 (2)'!D8)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911A-C00D-4E17-989F-CEC09AED812F}">
  <sheetPr>
    <tabColor rgb="FFFF0000"/>
    <pageSetUpPr fitToPage="1"/>
  </sheetPr>
  <dimension ref="A1:D8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722</v>
      </c>
    </row>
    <row r="2" spans="1:4">
      <c r="A2" s="13" t="s">
        <v>0</v>
      </c>
      <c r="B2" s="10" t="s">
        <v>518</v>
      </c>
      <c r="C2" s="10" t="s">
        <v>1</v>
      </c>
      <c r="D2" s="10" t="s">
        <v>342</v>
      </c>
    </row>
    <row r="3" spans="1:4">
      <c r="A3" s="9"/>
      <c r="B3" s="7"/>
      <c r="C3" s="116" t="s">
        <v>26</v>
      </c>
      <c r="D3" s="8"/>
    </row>
    <row r="4" spans="1:4">
      <c r="A4" s="103"/>
      <c r="B4" s="103"/>
      <c r="C4" s="117" t="s">
        <v>26</v>
      </c>
      <c r="D4" s="103"/>
    </row>
    <row r="5" spans="1:4">
      <c r="A5" s="103"/>
      <c r="B5" s="103"/>
      <c r="C5" s="117" t="s">
        <v>26</v>
      </c>
      <c r="D5" s="103"/>
    </row>
    <row r="6" spans="1:4">
      <c r="A6" s="103"/>
      <c r="B6" s="103"/>
      <c r="C6" s="117" t="s">
        <v>26</v>
      </c>
      <c r="D6" s="103"/>
    </row>
    <row r="7" spans="1:4">
      <c r="A7" s="103"/>
      <c r="B7" s="103"/>
      <c r="C7" s="117" t="s">
        <v>26</v>
      </c>
      <c r="D7" s="103"/>
    </row>
    <row r="8" spans="1:4">
      <c r="A8" s="281" t="s">
        <v>390</v>
      </c>
      <c r="B8" s="283"/>
      <c r="C8" s="85" t="s">
        <v>26</v>
      </c>
      <c r="D8" s="118">
        <f>SUM(D3:D7)</f>
        <v>0</v>
      </c>
    </row>
  </sheetData>
  <mergeCells count="1">
    <mergeCell ref="A8:B8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7AC82-65B9-44DC-A23D-9F375943E827}">
  <sheetPr>
    <tabColor rgb="FF00B050"/>
    <pageSetUpPr fitToPage="1"/>
  </sheetPr>
  <dimension ref="A1:D2"/>
  <sheetViews>
    <sheetView workbookViewId="0">
      <selection activeCell="B1" sqref="B1:B1048576"/>
    </sheetView>
    <sheetView workbookViewId="1">
      <selection activeCell="D3" sqref="D3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100</v>
      </c>
      <c r="B2" s="7" t="s">
        <v>184</v>
      </c>
      <c r="C2" s="2" t="s">
        <v>3</v>
      </c>
      <c r="D2" s="56">
        <f>SUM('25 (2)'!D10)</f>
        <v>89.487142857142871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60AE-7FE4-419F-A10A-D0D766F4AFCD}">
  <sheetPr>
    <tabColor rgb="FF00B050"/>
    <pageSetUpPr fitToPage="1"/>
  </sheetPr>
  <dimension ref="A1:D9"/>
  <sheetViews>
    <sheetView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  <sheetView workbookViewId="1">
      <selection sqref="A1:D1"/>
    </sheetView>
  </sheetViews>
  <sheetFormatPr defaultRowHeight="18.75"/>
  <cols>
    <col min="1" max="1" width="5.7109375" style="1" customWidth="1"/>
    <col min="2" max="2" width="65.7109375" style="1" customWidth="1"/>
    <col min="3" max="3" width="20.7109375" style="1" customWidth="1"/>
    <col min="4" max="4" width="10.7109375" style="1" customWidth="1"/>
    <col min="5" max="16384" width="9.140625" style="1"/>
  </cols>
  <sheetData>
    <row r="1" spans="1:4">
      <c r="A1" s="280" t="s">
        <v>703</v>
      </c>
      <c r="B1" s="280"/>
      <c r="C1" s="280"/>
      <c r="D1" s="280"/>
    </row>
    <row r="2" spans="1:4">
      <c r="A2" s="13" t="s">
        <v>0</v>
      </c>
      <c r="B2" s="10" t="s">
        <v>66</v>
      </c>
      <c r="C2" s="10" t="s">
        <v>483</v>
      </c>
      <c r="D2" s="10" t="s">
        <v>3</v>
      </c>
    </row>
    <row r="3" spans="1:4" ht="37.5">
      <c r="A3" s="287" t="s">
        <v>78</v>
      </c>
      <c r="B3" s="238" t="s">
        <v>755</v>
      </c>
      <c r="C3" s="119"/>
      <c r="D3" s="244">
        <f>AVERAGE(D4:D5)</f>
        <v>92.09</v>
      </c>
    </row>
    <row r="4" spans="1:4">
      <c r="A4" s="288"/>
      <c r="B4" s="238" t="s">
        <v>752</v>
      </c>
      <c r="C4" s="242" t="s">
        <v>754</v>
      </c>
      <c r="D4" s="244">
        <v>88.64</v>
      </c>
    </row>
    <row r="5" spans="1:4">
      <c r="A5" s="289"/>
      <c r="B5" s="238" t="s">
        <v>753</v>
      </c>
      <c r="C5" s="104" t="s">
        <v>484</v>
      </c>
      <c r="D5" s="141">
        <v>95.54</v>
      </c>
    </row>
    <row r="6" spans="1:4">
      <c r="A6" s="107">
        <v>2</v>
      </c>
      <c r="B6" s="105" t="s">
        <v>402</v>
      </c>
      <c r="C6" s="106" t="s">
        <v>485</v>
      </c>
      <c r="D6" s="236">
        <v>100</v>
      </c>
    </row>
    <row r="7" spans="1:4" ht="37.5">
      <c r="A7" s="95">
        <v>3</v>
      </c>
      <c r="B7" s="109" t="s">
        <v>403</v>
      </c>
      <c r="C7" s="110" t="s">
        <v>486</v>
      </c>
      <c r="D7" s="236">
        <v>90</v>
      </c>
    </row>
    <row r="8" spans="1:4">
      <c r="A8" s="95">
        <v>4</v>
      </c>
      <c r="B8" s="101" t="s">
        <v>404</v>
      </c>
      <c r="C8" s="245" t="s">
        <v>756</v>
      </c>
      <c r="D8" s="236">
        <v>89.6</v>
      </c>
    </row>
    <row r="9" spans="1:4">
      <c r="A9" s="281" t="s">
        <v>487</v>
      </c>
      <c r="B9" s="282"/>
      <c r="C9" s="283"/>
      <c r="D9" s="237">
        <f>AVERAGE(D4:D8)</f>
        <v>92.756</v>
      </c>
    </row>
  </sheetData>
  <mergeCells count="3">
    <mergeCell ref="A1:D1"/>
    <mergeCell ref="A9:C9"/>
    <mergeCell ref="A3:A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F4EC-71D0-4E15-A035-D8DC61D29011}">
  <sheetPr>
    <tabColor rgb="FF00B050"/>
    <pageSetUpPr fitToPage="1"/>
  </sheetPr>
  <dimension ref="A1:D10"/>
  <sheetViews>
    <sheetView workbookViewId="0">
      <selection activeCell="B1" sqref="B1:B1048576"/>
    </sheetView>
    <sheetView workbookViewId="1">
      <selection activeCell="A3" sqref="A3:XFD10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723</v>
      </c>
    </row>
    <row r="2" spans="1:4">
      <c r="A2" s="13" t="s">
        <v>0</v>
      </c>
      <c r="B2" s="10" t="s">
        <v>66</v>
      </c>
      <c r="C2" s="10" t="s">
        <v>1</v>
      </c>
      <c r="D2" s="10" t="s">
        <v>400</v>
      </c>
    </row>
    <row r="3" spans="1:4">
      <c r="A3" s="9" t="s">
        <v>78</v>
      </c>
      <c r="B3" s="7" t="s">
        <v>451</v>
      </c>
      <c r="C3" s="2" t="s">
        <v>3</v>
      </c>
      <c r="D3" s="8">
        <v>75.540000000000006</v>
      </c>
    </row>
    <row r="4" spans="1:4" ht="37.5">
      <c r="A4" s="9" t="s">
        <v>79</v>
      </c>
      <c r="B4" s="7" t="s">
        <v>819</v>
      </c>
      <c r="C4" s="2" t="s">
        <v>3</v>
      </c>
      <c r="D4" s="8">
        <v>91.29</v>
      </c>
    </row>
    <row r="5" spans="1:4">
      <c r="A5" s="9" t="s">
        <v>80</v>
      </c>
      <c r="B5" s="7" t="s">
        <v>752</v>
      </c>
      <c r="C5" s="2" t="s">
        <v>3</v>
      </c>
      <c r="D5" s="8">
        <v>88.64</v>
      </c>
    </row>
    <row r="6" spans="1:4">
      <c r="A6" s="9" t="s">
        <v>81</v>
      </c>
      <c r="B6" s="7" t="s">
        <v>804</v>
      </c>
      <c r="C6" s="2" t="s">
        <v>3</v>
      </c>
      <c r="D6" s="8">
        <v>96.54</v>
      </c>
    </row>
    <row r="7" spans="1:4">
      <c r="A7" s="9" t="s">
        <v>82</v>
      </c>
      <c r="B7" s="7" t="s">
        <v>402</v>
      </c>
      <c r="C7" s="2" t="s">
        <v>3</v>
      </c>
      <c r="D7" s="56">
        <v>94.8</v>
      </c>
    </row>
    <row r="8" spans="1:4" ht="37.5">
      <c r="A8" s="9" t="s">
        <v>83</v>
      </c>
      <c r="B8" s="7" t="s">
        <v>403</v>
      </c>
      <c r="C8" s="2" t="s">
        <v>3</v>
      </c>
      <c r="D8" s="56">
        <v>90</v>
      </c>
    </row>
    <row r="9" spans="1:4">
      <c r="A9" s="9" t="s">
        <v>84</v>
      </c>
      <c r="B9" s="7" t="s">
        <v>404</v>
      </c>
      <c r="C9" s="2" t="s">
        <v>3</v>
      </c>
      <c r="D9" s="56">
        <v>89.6</v>
      </c>
    </row>
    <row r="10" spans="1:4">
      <c r="A10" s="292" t="s">
        <v>572</v>
      </c>
      <c r="B10" s="293"/>
      <c r="C10" s="115" t="s">
        <v>3</v>
      </c>
      <c r="D10" s="136">
        <f>AVERAGE(D3:D9)</f>
        <v>89.487142857142871</v>
      </c>
    </row>
  </sheetData>
  <mergeCells count="1">
    <mergeCell ref="A10:B10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DC2A-FA59-4446-A112-F22E18A20DB5}">
  <sheetPr>
    <tabColor rgb="FF00B050"/>
    <pageSetUpPr fitToPage="1"/>
  </sheetPr>
  <dimension ref="A1:D22"/>
  <sheetViews>
    <sheetView workbookViewId="0">
      <selection activeCell="D3" sqref="D3"/>
    </sheetView>
    <sheetView workbookViewId="1">
      <selection activeCell="C23" sqref="C23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101</v>
      </c>
      <c r="B2" s="3" t="s">
        <v>186</v>
      </c>
      <c r="C2" s="2" t="s">
        <v>3</v>
      </c>
      <c r="D2" s="56">
        <f>SUM('26 (2)'!D8)</f>
        <v>91.916000000000011</v>
      </c>
    </row>
    <row r="22" spans="3:3">
      <c r="C22" s="353">
        <f>SUM('26 (2)'!D8)</f>
        <v>91.916000000000011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442F4-550E-4571-A9F1-31AFDD1FE49E}">
  <sheetPr>
    <tabColor rgb="FF00B050"/>
    <pageSetUpPr fitToPage="1"/>
  </sheetPr>
  <dimension ref="A1:D8"/>
  <sheetViews>
    <sheetView workbookViewId="0">
      <selection activeCell="B1" sqref="B1:B1048576"/>
    </sheetView>
    <sheetView workbookViewId="1">
      <selection activeCell="C23" sqref="C23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724</v>
      </c>
    </row>
    <row r="2" spans="1:4">
      <c r="A2" s="13" t="s">
        <v>0</v>
      </c>
      <c r="B2" s="10" t="s">
        <v>66</v>
      </c>
      <c r="C2" s="10" t="s">
        <v>1</v>
      </c>
      <c r="D2" s="10" t="s">
        <v>263</v>
      </c>
    </row>
    <row r="3" spans="1:4">
      <c r="A3" s="190" t="s">
        <v>78</v>
      </c>
      <c r="B3" s="7" t="s">
        <v>752</v>
      </c>
      <c r="C3" s="2" t="s">
        <v>3</v>
      </c>
      <c r="D3" s="8">
        <v>88.64</v>
      </c>
    </row>
    <row r="4" spans="1:4">
      <c r="A4" s="190" t="s">
        <v>79</v>
      </c>
      <c r="B4" s="7" t="s">
        <v>804</v>
      </c>
      <c r="C4" s="2" t="s">
        <v>3</v>
      </c>
      <c r="D4" s="8">
        <v>96.54</v>
      </c>
    </row>
    <row r="5" spans="1:4">
      <c r="A5" s="190" t="s">
        <v>80</v>
      </c>
      <c r="B5" s="7" t="s">
        <v>402</v>
      </c>
      <c r="C5" s="2" t="s">
        <v>3</v>
      </c>
      <c r="D5" s="56">
        <v>94.8</v>
      </c>
    </row>
    <row r="6" spans="1:4" ht="37.5">
      <c r="A6" s="190" t="s">
        <v>81</v>
      </c>
      <c r="B6" s="7" t="s">
        <v>403</v>
      </c>
      <c r="C6" s="2" t="s">
        <v>3</v>
      </c>
      <c r="D6" s="56">
        <v>90</v>
      </c>
    </row>
    <row r="7" spans="1:4">
      <c r="A7" s="190" t="s">
        <v>82</v>
      </c>
      <c r="B7" s="7" t="s">
        <v>404</v>
      </c>
      <c r="C7" s="2" t="s">
        <v>3</v>
      </c>
      <c r="D7" s="56">
        <v>89.6</v>
      </c>
    </row>
    <row r="8" spans="1:4">
      <c r="A8" s="292" t="s">
        <v>572</v>
      </c>
      <c r="B8" s="293"/>
      <c r="C8" s="115" t="s">
        <v>3</v>
      </c>
      <c r="D8" s="136">
        <f>AVERAGE(D3:D7)</f>
        <v>91.916000000000011</v>
      </c>
    </row>
  </sheetData>
  <mergeCells count="1">
    <mergeCell ref="A8:B8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AC623-774E-4819-8C50-B0F0A8F77C94}">
  <sheetPr>
    <tabColor rgb="FFFF0000"/>
    <pageSetUpPr fitToPage="1"/>
  </sheetPr>
  <dimension ref="A1:D2"/>
  <sheetViews>
    <sheetView workbookViewId="0">
      <selection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102</v>
      </c>
      <c r="B2" s="3" t="s">
        <v>187</v>
      </c>
      <c r="C2" s="2" t="s">
        <v>3</v>
      </c>
      <c r="D2" s="56">
        <f>SUM('27 (2)'!D12)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0264-9250-45C7-B01B-9C4791663D90}">
  <sheetPr>
    <tabColor rgb="FFFF0000"/>
    <pageSetUpPr fitToPage="1"/>
  </sheetPr>
  <dimension ref="A1:D12"/>
  <sheetViews>
    <sheetView workbookViewId="0">
      <selection activeCell="B1" sqref="B1:B1048576"/>
    </sheetView>
    <sheetView workbookViewId="1">
      <selection activeCell="B21" sqref="B2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7" t="s">
        <v>519</v>
      </c>
    </row>
    <row r="2" spans="1:4">
      <c r="A2" s="13" t="s">
        <v>0</v>
      </c>
      <c r="B2" s="10" t="s">
        <v>520</v>
      </c>
      <c r="C2" s="10" t="s">
        <v>1</v>
      </c>
      <c r="D2" s="355" t="s">
        <v>521</v>
      </c>
    </row>
    <row r="3" spans="1:4">
      <c r="A3" s="9"/>
      <c r="B3" s="3"/>
      <c r="C3" s="2" t="s">
        <v>3</v>
      </c>
      <c r="D3" s="56">
        <v>0</v>
      </c>
    </row>
    <row r="4" spans="1:4">
      <c r="A4" s="190"/>
      <c r="B4" s="3"/>
      <c r="C4" s="2" t="s">
        <v>3</v>
      </c>
      <c r="D4" s="56">
        <v>0</v>
      </c>
    </row>
    <row r="5" spans="1:4">
      <c r="A5" s="190"/>
      <c r="B5" s="3"/>
      <c r="C5" s="2" t="s">
        <v>3</v>
      </c>
      <c r="D5" s="56">
        <v>0</v>
      </c>
    </row>
    <row r="6" spans="1:4">
      <c r="A6" s="190"/>
      <c r="B6" s="3"/>
      <c r="C6" s="2" t="s">
        <v>3</v>
      </c>
      <c r="D6" s="56">
        <v>0</v>
      </c>
    </row>
    <row r="7" spans="1:4">
      <c r="A7" s="190"/>
      <c r="B7" s="3"/>
      <c r="C7" s="2" t="s">
        <v>3</v>
      </c>
      <c r="D7" s="56">
        <v>0</v>
      </c>
    </row>
    <row r="8" spans="1:4">
      <c r="A8" s="190"/>
      <c r="B8" s="3"/>
      <c r="C8" s="2" t="s">
        <v>3</v>
      </c>
      <c r="D8" s="56">
        <v>0</v>
      </c>
    </row>
    <row r="9" spans="1:4">
      <c r="A9" s="190"/>
      <c r="B9" s="3"/>
      <c r="C9" s="2" t="s">
        <v>3</v>
      </c>
      <c r="D9" s="56">
        <v>0</v>
      </c>
    </row>
    <row r="10" spans="1:4">
      <c r="A10" s="190"/>
      <c r="B10" s="3"/>
      <c r="C10" s="2" t="s">
        <v>3</v>
      </c>
      <c r="D10" s="56">
        <v>0</v>
      </c>
    </row>
    <row r="11" spans="1:4">
      <c r="A11" s="190"/>
      <c r="B11" s="3"/>
      <c r="C11" s="2" t="s">
        <v>3</v>
      </c>
      <c r="D11" s="56">
        <v>0</v>
      </c>
    </row>
    <row r="12" spans="1:4">
      <c r="A12" s="292" t="s">
        <v>572</v>
      </c>
      <c r="B12" s="293"/>
      <c r="C12" s="115" t="s">
        <v>3</v>
      </c>
      <c r="D12" s="136">
        <f>AVERAGE(D3:D11)</f>
        <v>0</v>
      </c>
    </row>
  </sheetData>
  <mergeCells count="1">
    <mergeCell ref="A12:B12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66A0-1745-417F-9142-3417B855CE9B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75</v>
      </c>
      <c r="B2" s="3" t="s">
        <v>294</v>
      </c>
      <c r="C2" s="2" t="s">
        <v>26</v>
      </c>
      <c r="D2" s="8"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1C66C-6D97-4868-BF58-0E8C5E4F2E46}">
  <sheetPr>
    <tabColor rgb="FF00B050"/>
    <pageSetUpPr fitToPage="1"/>
  </sheetPr>
  <dimension ref="A1:D3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522</v>
      </c>
    </row>
    <row r="2" spans="1:4">
      <c r="A2" s="13" t="s">
        <v>0</v>
      </c>
      <c r="B2" s="10" t="s">
        <v>523</v>
      </c>
      <c r="C2" s="10" t="s">
        <v>1</v>
      </c>
      <c r="D2" s="10" t="s">
        <v>342</v>
      </c>
    </row>
    <row r="3" spans="1:4">
      <c r="A3" s="9"/>
      <c r="B3" s="3"/>
      <c r="C3" s="2" t="s">
        <v>26</v>
      </c>
      <c r="D3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B044-8224-407E-83AD-28F91DFBC579}">
  <sheetPr>
    <tabColor rgb="FF00B050"/>
    <pageSetUpPr fitToPage="1"/>
  </sheetPr>
  <dimension ref="A1:H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4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>
      <c r="A2" s="9" t="s">
        <v>103</v>
      </c>
      <c r="B2" s="3" t="s">
        <v>190</v>
      </c>
      <c r="C2" s="2" t="s">
        <v>26</v>
      </c>
      <c r="D2" s="5">
        <v>0</v>
      </c>
      <c r="E2" s="5">
        <v>0</v>
      </c>
      <c r="F2" s="8">
        <v>0</v>
      </c>
      <c r="G2" s="8">
        <v>0</v>
      </c>
      <c r="H2" s="8">
        <f>SUM('29 (2)'!D8)</f>
        <v>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4F61-C8A7-4B32-9FD4-DA7A99C2BC41}">
  <sheetPr>
    <tabColor rgb="FF00B050"/>
    <pageSetUpPr fitToPage="1"/>
  </sheetPr>
  <dimension ref="A1:D8"/>
  <sheetViews>
    <sheetView workbookViewId="0">
      <selection activeCell="I12" sqref="I12"/>
    </sheetView>
    <sheetView workbookViewId="1">
      <selection activeCell="B12" sqref="B12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524</v>
      </c>
    </row>
    <row r="2" spans="1:4">
      <c r="A2" s="13" t="s">
        <v>0</v>
      </c>
      <c r="B2" s="10" t="s">
        <v>525</v>
      </c>
      <c r="C2" s="10" t="s">
        <v>1</v>
      </c>
      <c r="D2" s="10" t="s">
        <v>342</v>
      </c>
    </row>
    <row r="3" spans="1:4">
      <c r="A3" s="9"/>
      <c r="B3" s="3"/>
      <c r="C3" s="2" t="s">
        <v>26</v>
      </c>
      <c r="D3" s="5">
        <v>0</v>
      </c>
    </row>
    <row r="4" spans="1:4">
      <c r="A4" s="9"/>
      <c r="B4" s="3"/>
      <c r="C4" s="2" t="s">
        <v>26</v>
      </c>
      <c r="D4" s="5">
        <v>0</v>
      </c>
    </row>
    <row r="5" spans="1:4">
      <c r="A5" s="9"/>
      <c r="B5" s="3"/>
      <c r="C5" s="2" t="s">
        <v>26</v>
      </c>
      <c r="D5" s="5">
        <v>0</v>
      </c>
    </row>
    <row r="6" spans="1:4">
      <c r="A6" s="9"/>
      <c r="B6" s="3"/>
      <c r="C6" s="2" t="s">
        <v>26</v>
      </c>
      <c r="D6" s="5">
        <v>0</v>
      </c>
    </row>
    <row r="7" spans="1:4">
      <c r="A7" s="9"/>
      <c r="B7" s="3"/>
      <c r="C7" s="2" t="s">
        <v>26</v>
      </c>
      <c r="D7" s="5">
        <v>0</v>
      </c>
    </row>
    <row r="8" spans="1:4">
      <c r="A8" s="292" t="s">
        <v>390</v>
      </c>
      <c r="B8" s="293"/>
      <c r="C8" s="115" t="s">
        <v>26</v>
      </c>
      <c r="D8" s="115">
        <f>SUM(D3:D7)</f>
        <v>0</v>
      </c>
    </row>
  </sheetData>
  <mergeCells count="1">
    <mergeCell ref="A8:B8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2E3C-D6FF-4FB4-8CF4-254A69CD0308}">
  <sheetPr>
    <tabColor rgb="FFFF0000"/>
    <pageSetUpPr fitToPage="1"/>
  </sheetPr>
  <dimension ref="A1:G2"/>
  <sheetViews>
    <sheetView workbookViewId="0">
      <selection activeCell="B2" sqref="B2"/>
    </sheetView>
    <sheetView workbookViewId="1"/>
  </sheetViews>
  <sheetFormatPr defaultRowHeight="18.75"/>
  <cols>
    <col min="1" max="1" width="5.7109375" style="1" customWidth="1"/>
    <col min="2" max="2" width="45.7109375" style="1" customWidth="1"/>
    <col min="3" max="7" width="10.7109375" style="1" customWidth="1"/>
    <col min="8" max="16384" width="9.140625" style="1"/>
  </cols>
  <sheetData>
    <row r="1" spans="1:7">
      <c r="A1" s="13" t="s">
        <v>0</v>
      </c>
      <c r="B1" s="10" t="s">
        <v>66</v>
      </c>
      <c r="C1" s="10" t="s">
        <v>1</v>
      </c>
      <c r="D1" s="10" t="s">
        <v>260</v>
      </c>
      <c r="E1" s="10" t="s">
        <v>261</v>
      </c>
      <c r="F1" s="10" t="s">
        <v>262</v>
      </c>
      <c r="G1" s="10" t="s">
        <v>263</v>
      </c>
    </row>
    <row r="2" spans="1:7" ht="37.5">
      <c r="A2" s="9" t="s">
        <v>77</v>
      </c>
      <c r="B2" s="3" t="s">
        <v>139</v>
      </c>
      <c r="C2" s="2" t="s">
        <v>3</v>
      </c>
      <c r="D2" s="25">
        <v>37.5</v>
      </c>
      <c r="E2" s="25">
        <v>80</v>
      </c>
      <c r="F2" s="25">
        <v>40</v>
      </c>
      <c r="G2" s="56" t="e">
        <f>SUM('30 (2)'!D5)</f>
        <v>#DIV/0!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9A93A-367E-4643-B2B8-4506534C9C67}">
  <sheetPr>
    <tabColor rgb="FFFF0000"/>
    <pageSetUpPr fitToPage="1"/>
  </sheetPr>
  <dimension ref="A1:H2"/>
  <sheetViews>
    <sheetView workbookViewId="0">
      <selection activeCell="G10" sqref="G10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>
      <c r="A2" s="9" t="s">
        <v>80</v>
      </c>
      <c r="B2" s="3" t="s">
        <v>155</v>
      </c>
      <c r="C2" s="2" t="s">
        <v>3</v>
      </c>
      <c r="D2" s="5"/>
      <c r="E2" s="5"/>
      <c r="F2" s="8"/>
      <c r="G2" s="8"/>
      <c r="H2" s="252" t="e">
        <f>SUM('3 (2)'!D15)</f>
        <v>#DIV/0!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2E874-54AF-4BA4-80AC-7BEFD01C75AF}">
  <sheetPr>
    <tabColor rgb="FFFF0000"/>
    <pageSetUpPr fitToPage="1"/>
  </sheetPr>
  <dimension ref="A1:D5"/>
  <sheetViews>
    <sheetView workbookViewId="0">
      <selection activeCell="I16" sqref="I1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526</v>
      </c>
    </row>
    <row r="2" spans="1:4">
      <c r="A2" s="13" t="s">
        <v>0</v>
      </c>
      <c r="B2" s="10" t="s">
        <v>66</v>
      </c>
      <c r="C2" s="10" t="s">
        <v>1</v>
      </c>
      <c r="D2" s="10" t="s">
        <v>342</v>
      </c>
    </row>
    <row r="3" spans="1:4">
      <c r="A3" s="9" t="s">
        <v>78</v>
      </c>
      <c r="B3" s="3" t="s">
        <v>528</v>
      </c>
      <c r="C3" s="2" t="s">
        <v>529</v>
      </c>
      <c r="D3" s="8">
        <v>0</v>
      </c>
    </row>
    <row r="4" spans="1:4">
      <c r="A4" s="107">
        <v>2</v>
      </c>
      <c r="B4" s="103" t="s">
        <v>527</v>
      </c>
      <c r="C4" s="114" t="s">
        <v>529</v>
      </c>
      <c r="D4" s="107">
        <v>0</v>
      </c>
    </row>
    <row r="5" spans="1:4">
      <c r="A5" s="281" t="s">
        <v>406</v>
      </c>
      <c r="B5" s="283"/>
      <c r="C5" s="85" t="s">
        <v>3</v>
      </c>
      <c r="D5" s="122" t="e">
        <f>D4/D3*100</f>
        <v>#DIV/0!</v>
      </c>
    </row>
  </sheetData>
  <mergeCells count="1">
    <mergeCell ref="A5:B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DD32-B6BF-405A-A4C4-2F262A8AFF59}">
  <sheetPr>
    <tabColor rgb="FFFF0000"/>
    <pageSetUpPr fitToPage="1"/>
  </sheetPr>
  <dimension ref="A1:D2"/>
  <sheetViews>
    <sheetView workbookViewId="0">
      <selection activeCell="D3" sqref="D3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76</v>
      </c>
      <c r="B2" s="7" t="s">
        <v>194</v>
      </c>
      <c r="C2" s="2" t="s">
        <v>3</v>
      </c>
      <c r="D2" s="56" t="e">
        <f>SUM('31 (2)'!D5)</f>
        <v>#DIV/0!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F9D81-771C-4C36-B55C-AABF0C01D768}">
  <sheetPr>
    <tabColor rgb="FFFF0000"/>
    <pageSetUpPr fitToPage="1"/>
  </sheetPr>
  <dimension ref="A1:D5"/>
  <sheetViews>
    <sheetView workbookViewId="0">
      <selection activeCell="B11" sqref="B11"/>
    </sheetView>
    <sheetView workbookViewId="1">
      <selection activeCell="C11" sqref="C1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11" t="s">
        <v>530</v>
      </c>
    </row>
    <row r="2" spans="1:4">
      <c r="A2" s="13" t="s">
        <v>0</v>
      </c>
      <c r="B2" s="10" t="s">
        <v>66</v>
      </c>
      <c r="C2" s="10" t="s">
        <v>1</v>
      </c>
      <c r="D2" s="10" t="s">
        <v>342</v>
      </c>
    </row>
    <row r="3" spans="1:4">
      <c r="A3" s="9" t="s">
        <v>78</v>
      </c>
      <c r="B3" s="3" t="s">
        <v>531</v>
      </c>
      <c r="C3" s="2" t="s">
        <v>65</v>
      </c>
      <c r="D3" s="8">
        <v>0</v>
      </c>
    </row>
    <row r="4" spans="1:4">
      <c r="A4" s="107">
        <v>2</v>
      </c>
      <c r="B4" s="103" t="s">
        <v>532</v>
      </c>
      <c r="C4" s="114" t="s">
        <v>65</v>
      </c>
      <c r="D4" s="107">
        <v>0</v>
      </c>
    </row>
    <row r="5" spans="1:4">
      <c r="A5" s="281" t="s">
        <v>406</v>
      </c>
      <c r="B5" s="283"/>
      <c r="C5" s="85" t="s">
        <v>3</v>
      </c>
      <c r="D5" s="122" t="e">
        <f>D4/D3*100</f>
        <v>#DIV/0!</v>
      </c>
    </row>
  </sheetData>
  <mergeCells count="1">
    <mergeCell ref="A5:B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C37E5-81C5-484C-931B-FA4A9A08DD42}">
  <sheetPr>
    <tabColor rgb="FFFF0000"/>
    <pageSetUpPr fitToPage="1"/>
  </sheetPr>
  <dimension ref="A1:G2"/>
  <sheetViews>
    <sheetView workbookViewId="0">
      <selection activeCell="G3" sqref="G3"/>
    </sheetView>
    <sheetView workbookViewId="1"/>
  </sheetViews>
  <sheetFormatPr defaultRowHeight="18.75"/>
  <cols>
    <col min="1" max="1" width="5.7109375" style="1" customWidth="1"/>
    <col min="2" max="2" width="45.7109375" style="1" customWidth="1"/>
    <col min="3" max="7" width="10.7109375" style="1" customWidth="1"/>
    <col min="8" max="16384" width="9.140625" style="1"/>
  </cols>
  <sheetData>
    <row r="1" spans="1:7">
      <c r="A1" s="13" t="s">
        <v>0</v>
      </c>
      <c r="B1" s="10" t="s">
        <v>66</v>
      </c>
      <c r="C1" s="10" t="s">
        <v>1</v>
      </c>
      <c r="D1" s="10" t="s">
        <v>260</v>
      </c>
      <c r="E1" s="10" t="s">
        <v>261</v>
      </c>
      <c r="F1" s="10" t="s">
        <v>262</v>
      </c>
      <c r="G1" s="10" t="s">
        <v>263</v>
      </c>
    </row>
    <row r="2" spans="1:7" ht="37.5">
      <c r="A2" s="9" t="s">
        <v>104</v>
      </c>
      <c r="B2" s="3" t="s">
        <v>30</v>
      </c>
      <c r="C2" s="2" t="s">
        <v>3</v>
      </c>
      <c r="D2" s="25">
        <v>42.86</v>
      </c>
      <c r="E2" s="25">
        <v>71.430000000000007</v>
      </c>
      <c r="F2" s="25">
        <v>60</v>
      </c>
      <c r="G2" s="112">
        <f>SUM('32 (2)'!H18)</f>
        <v>100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2A05-FFA8-4F37-8CE7-77A6FA3FAA8E}">
  <sheetPr>
    <tabColor rgb="FFFF0000"/>
    <pageSetUpPr fitToPage="1"/>
  </sheetPr>
  <dimension ref="A1:I18"/>
  <sheetViews>
    <sheetView workbookViewId="0">
      <selection activeCell="I5" sqref="I5"/>
    </sheetView>
    <sheetView workbookViewId="1">
      <selection activeCell="B12" sqref="B12"/>
    </sheetView>
  </sheetViews>
  <sheetFormatPr defaultRowHeight="18.75"/>
  <cols>
    <col min="1" max="1" width="5.7109375" style="1" customWidth="1"/>
    <col min="2" max="2" width="25.7109375" style="1" customWidth="1"/>
    <col min="3" max="9" width="10.7109375" style="1" customWidth="1"/>
    <col min="10" max="16384" width="9.140625" style="1"/>
  </cols>
  <sheetData>
    <row r="1" spans="1:9">
      <c r="A1" s="304" t="s">
        <v>533</v>
      </c>
      <c r="B1" s="304"/>
      <c r="C1" s="304"/>
      <c r="D1" s="304"/>
      <c r="E1" s="304"/>
      <c r="F1" s="304"/>
      <c r="G1" s="304"/>
      <c r="H1" s="304"/>
      <c r="I1" s="304"/>
    </row>
    <row r="2" spans="1:9">
      <c r="A2" s="298" t="s">
        <v>0</v>
      </c>
      <c r="B2" s="296" t="s">
        <v>534</v>
      </c>
      <c r="C2" s="319" t="s">
        <v>535</v>
      </c>
      <c r="D2" s="319"/>
      <c r="E2" s="319"/>
      <c r="F2" s="319"/>
      <c r="G2" s="316" t="s">
        <v>538</v>
      </c>
      <c r="H2" s="317"/>
      <c r="I2" s="318"/>
    </row>
    <row r="3" spans="1:9">
      <c r="A3" s="299"/>
      <c r="B3" s="297"/>
      <c r="C3" s="10" t="s">
        <v>260</v>
      </c>
      <c r="D3" s="10" t="s">
        <v>261</v>
      </c>
      <c r="E3" s="10" t="s">
        <v>262</v>
      </c>
      <c r="F3" s="10" t="s">
        <v>263</v>
      </c>
      <c r="G3" s="10" t="s">
        <v>540</v>
      </c>
      <c r="H3" s="58" t="s">
        <v>541</v>
      </c>
      <c r="I3" s="58" t="s">
        <v>539</v>
      </c>
    </row>
    <row r="4" spans="1:9">
      <c r="A4" s="9" t="s">
        <v>78</v>
      </c>
      <c r="B4" s="3" t="s">
        <v>536</v>
      </c>
      <c r="C4" s="18">
        <v>1</v>
      </c>
      <c r="D4" s="18">
        <v>1</v>
      </c>
      <c r="E4" s="18">
        <v>1</v>
      </c>
      <c r="F4" s="8">
        <v>1</v>
      </c>
      <c r="G4" s="8">
        <v>1</v>
      </c>
      <c r="H4" s="99">
        <v>1</v>
      </c>
      <c r="I4" s="99"/>
    </row>
    <row r="5" spans="1:9">
      <c r="A5" s="9" t="s">
        <v>79</v>
      </c>
      <c r="B5" s="3" t="s">
        <v>537</v>
      </c>
      <c r="C5" s="18"/>
      <c r="D5" s="18"/>
      <c r="E5" s="18"/>
      <c r="F5" s="8"/>
      <c r="G5" s="8">
        <v>1</v>
      </c>
      <c r="H5" s="99">
        <v>1</v>
      </c>
      <c r="I5" s="99"/>
    </row>
    <row r="6" spans="1:9">
      <c r="A6" s="9" t="s">
        <v>80</v>
      </c>
      <c r="B6" s="3"/>
      <c r="C6" s="18"/>
      <c r="D6" s="18"/>
      <c r="E6" s="18"/>
      <c r="F6" s="8"/>
      <c r="G6" s="8"/>
      <c r="H6" s="99"/>
      <c r="I6" s="99"/>
    </row>
    <row r="7" spans="1:9">
      <c r="A7" s="9" t="s">
        <v>81</v>
      </c>
      <c r="B7" s="3"/>
      <c r="C7" s="18"/>
      <c r="D7" s="18"/>
      <c r="E7" s="18"/>
      <c r="F7" s="8"/>
      <c r="G7" s="8"/>
      <c r="H7" s="99"/>
      <c r="I7" s="99"/>
    </row>
    <row r="8" spans="1:9">
      <c r="A8" s="9" t="s">
        <v>82</v>
      </c>
      <c r="B8" s="3"/>
      <c r="C8" s="18"/>
      <c r="D8" s="18"/>
      <c r="E8" s="18"/>
      <c r="F8" s="8"/>
      <c r="G8" s="8"/>
      <c r="H8" s="99"/>
      <c r="I8" s="99"/>
    </row>
    <row r="9" spans="1:9">
      <c r="A9" s="9" t="s">
        <v>83</v>
      </c>
      <c r="B9" s="3"/>
      <c r="C9" s="18"/>
      <c r="D9" s="18"/>
      <c r="E9" s="18"/>
      <c r="F9" s="8"/>
      <c r="G9" s="8"/>
      <c r="H9" s="99"/>
      <c r="I9" s="99"/>
    </row>
    <row r="10" spans="1:9">
      <c r="A10" s="9" t="s">
        <v>84</v>
      </c>
      <c r="B10" s="3"/>
      <c r="C10" s="18"/>
      <c r="D10" s="18"/>
      <c r="E10" s="18"/>
      <c r="F10" s="8"/>
      <c r="G10" s="8"/>
      <c r="H10" s="99"/>
      <c r="I10" s="99"/>
    </row>
    <row r="11" spans="1:9">
      <c r="A11" s="9" t="s">
        <v>85</v>
      </c>
      <c r="B11" s="3"/>
      <c r="C11" s="18"/>
      <c r="D11" s="18"/>
      <c r="E11" s="18"/>
      <c r="F11" s="8"/>
      <c r="G11" s="8"/>
      <c r="H11" s="99"/>
      <c r="I11" s="99"/>
    </row>
    <row r="12" spans="1:9">
      <c r="A12" s="9" t="s">
        <v>86</v>
      </c>
      <c r="B12" s="3"/>
      <c r="C12" s="18"/>
      <c r="D12" s="18"/>
      <c r="E12" s="18"/>
      <c r="F12" s="8"/>
      <c r="G12" s="8"/>
      <c r="H12" s="99"/>
      <c r="I12" s="99"/>
    </row>
    <row r="13" spans="1:9">
      <c r="A13" s="9" t="s">
        <v>87</v>
      </c>
      <c r="B13" s="3"/>
      <c r="C13" s="18"/>
      <c r="D13" s="18"/>
      <c r="E13" s="18"/>
      <c r="F13" s="8"/>
      <c r="G13" s="8"/>
      <c r="H13" s="99"/>
      <c r="I13" s="99"/>
    </row>
    <row r="14" spans="1:9">
      <c r="A14" s="9" t="s">
        <v>88</v>
      </c>
      <c r="B14" s="3"/>
      <c r="C14" s="18"/>
      <c r="D14" s="18"/>
      <c r="E14" s="18"/>
      <c r="F14" s="8"/>
      <c r="G14" s="8"/>
      <c r="H14" s="99"/>
      <c r="I14" s="99"/>
    </row>
    <row r="15" spans="1:9">
      <c r="A15" s="9" t="s">
        <v>89</v>
      </c>
      <c r="B15" s="3"/>
      <c r="C15" s="18"/>
      <c r="D15" s="18"/>
      <c r="E15" s="18"/>
      <c r="F15" s="8"/>
      <c r="G15" s="8"/>
      <c r="H15" s="99"/>
      <c r="I15" s="99"/>
    </row>
    <row r="16" spans="1:9">
      <c r="A16" s="9" t="s">
        <v>90</v>
      </c>
      <c r="B16" s="3"/>
      <c r="C16" s="18"/>
      <c r="D16" s="18"/>
      <c r="E16" s="18"/>
      <c r="F16" s="8"/>
      <c r="G16" s="8"/>
      <c r="H16" s="99"/>
      <c r="I16" s="99"/>
    </row>
    <row r="17" spans="1:9">
      <c r="A17" s="292" t="s">
        <v>390</v>
      </c>
      <c r="B17" s="293"/>
      <c r="C17" s="126"/>
      <c r="D17" s="126"/>
      <c r="E17" s="126"/>
      <c r="F17" s="126"/>
      <c r="G17" s="125">
        <f>SUM(G4:G16)</f>
        <v>2</v>
      </c>
      <c r="H17" s="125">
        <f>SUM(H4:H16)</f>
        <v>2</v>
      </c>
      <c r="I17" s="125">
        <f>SUM(I4:I16)</f>
        <v>0</v>
      </c>
    </row>
    <row r="18" spans="1:9">
      <c r="A18" s="292" t="s">
        <v>406</v>
      </c>
      <c r="B18" s="293"/>
      <c r="C18" s="126"/>
      <c r="D18" s="126"/>
      <c r="E18" s="126"/>
      <c r="F18" s="126"/>
      <c r="G18" s="124">
        <v>100</v>
      </c>
      <c r="H18" s="124">
        <f>H17/G17*100</f>
        <v>100</v>
      </c>
      <c r="I18" s="124">
        <f>I17/G17*100</f>
        <v>0</v>
      </c>
    </row>
  </sheetData>
  <mergeCells count="7">
    <mergeCell ref="A1:I1"/>
    <mergeCell ref="G2:I2"/>
    <mergeCell ref="A18:B18"/>
    <mergeCell ref="A17:B17"/>
    <mergeCell ref="C2:F2"/>
    <mergeCell ref="B2:B3"/>
    <mergeCell ref="A2:A3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E35B-329B-4963-9A77-52ED866F15F5}">
  <sheetPr>
    <tabColor rgb="FF00B050"/>
    <pageSetUpPr fitToPage="1"/>
  </sheetPr>
  <dimension ref="A1:H2"/>
  <sheetViews>
    <sheetView workbookViewId="0">
      <selection activeCell="D15" sqref="D15"/>
    </sheetView>
    <sheetView workbookViewId="1"/>
  </sheetViews>
  <sheetFormatPr defaultRowHeight="18.75"/>
  <cols>
    <col min="1" max="1" width="5.7109375" style="1" customWidth="1"/>
    <col min="2" max="2" width="4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106</v>
      </c>
      <c r="B2" s="7" t="s">
        <v>198</v>
      </c>
      <c r="C2" s="2" t="s">
        <v>33</v>
      </c>
      <c r="D2" s="29">
        <v>61</v>
      </c>
      <c r="E2" s="29">
        <v>69</v>
      </c>
      <c r="F2" s="29">
        <v>70</v>
      </c>
      <c r="G2" s="29">
        <v>58</v>
      </c>
      <c r="H2" s="8">
        <f>SUM('33 (2)'!B51)</f>
        <v>42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F4ED7-22B7-43FF-A953-1FDF01F2053C}">
  <sheetPr>
    <tabColor rgb="FF00B050"/>
    <pageSetUpPr fitToPage="1"/>
  </sheetPr>
  <dimension ref="A1:B51"/>
  <sheetViews>
    <sheetView workbookViewId="0">
      <selection activeCell="D7" sqref="D7"/>
    </sheetView>
    <sheetView workbookViewId="1">
      <selection sqref="A1:B1"/>
    </sheetView>
  </sheetViews>
  <sheetFormatPr defaultRowHeight="18.75"/>
  <cols>
    <col min="1" max="1" width="90.7109375" style="1" customWidth="1"/>
    <col min="2" max="2" width="10.7109375" style="1" customWidth="1"/>
    <col min="3" max="7" width="11.85546875" style="1" customWidth="1"/>
    <col min="8" max="16384" width="9.140625" style="1"/>
  </cols>
  <sheetData>
    <row r="1" spans="1:2">
      <c r="A1" s="320" t="s">
        <v>542</v>
      </c>
      <c r="B1" s="320"/>
    </row>
    <row r="2" spans="1:2">
      <c r="A2" s="39" t="s">
        <v>341</v>
      </c>
      <c r="B2" s="40" t="s">
        <v>342</v>
      </c>
    </row>
    <row r="3" spans="1:2">
      <c r="A3" s="41" t="s">
        <v>343</v>
      </c>
      <c r="B3" s="42">
        <f>SUM(B4:B5)</f>
        <v>2</v>
      </c>
    </row>
    <row r="4" spans="1:2">
      <c r="A4" s="44" t="s">
        <v>344</v>
      </c>
      <c r="B4" s="45">
        <v>1</v>
      </c>
    </row>
    <row r="5" spans="1:2">
      <c r="A5" s="44" t="s">
        <v>345</v>
      </c>
      <c r="B5" s="45">
        <v>1</v>
      </c>
    </row>
    <row r="6" spans="1:2">
      <c r="A6" s="41" t="s">
        <v>346</v>
      </c>
      <c r="B6" s="42">
        <f>SUM(B7:B7)</f>
        <v>0</v>
      </c>
    </row>
    <row r="7" spans="1:2">
      <c r="A7" s="44"/>
      <c r="B7" s="45"/>
    </row>
    <row r="8" spans="1:2">
      <c r="A8" s="41" t="s">
        <v>347</v>
      </c>
      <c r="B8" s="42">
        <f>SUM(B9:B10)</f>
        <v>2</v>
      </c>
    </row>
    <row r="9" spans="1:2">
      <c r="A9" s="46" t="s">
        <v>348</v>
      </c>
      <c r="B9" s="47">
        <v>1</v>
      </c>
    </row>
    <row r="10" spans="1:2" ht="37.5">
      <c r="A10" s="46" t="s">
        <v>349</v>
      </c>
      <c r="B10" s="47">
        <v>1</v>
      </c>
    </row>
    <row r="11" spans="1:2">
      <c r="A11" s="41" t="s">
        <v>350</v>
      </c>
      <c r="B11" s="42">
        <f>SUM(B12:B48)</f>
        <v>37</v>
      </c>
    </row>
    <row r="12" spans="1:2" ht="37.5">
      <c r="A12" s="48" t="s">
        <v>351</v>
      </c>
      <c r="B12" s="45">
        <v>1</v>
      </c>
    </row>
    <row r="13" spans="1:2">
      <c r="A13" s="48" t="s">
        <v>352</v>
      </c>
      <c r="B13" s="45">
        <v>1</v>
      </c>
    </row>
    <row r="14" spans="1:2" ht="37.5">
      <c r="A14" s="44" t="s">
        <v>353</v>
      </c>
      <c r="B14" s="45">
        <v>1</v>
      </c>
    </row>
    <row r="15" spans="1:2">
      <c r="A15" s="49" t="s">
        <v>354</v>
      </c>
      <c r="B15" s="43">
        <v>1</v>
      </c>
    </row>
    <row r="16" spans="1:2" ht="37.5">
      <c r="A16" s="50" t="s">
        <v>355</v>
      </c>
      <c r="B16" s="45">
        <v>1</v>
      </c>
    </row>
    <row r="17" spans="1:2" ht="37.5">
      <c r="A17" s="50" t="s">
        <v>356</v>
      </c>
      <c r="B17" s="45">
        <v>1</v>
      </c>
    </row>
    <row r="18" spans="1:2" ht="56.25">
      <c r="A18" s="50" t="s">
        <v>357</v>
      </c>
      <c r="B18" s="45">
        <v>1</v>
      </c>
    </row>
    <row r="19" spans="1:2" ht="56.25">
      <c r="A19" s="50" t="s">
        <v>358</v>
      </c>
      <c r="B19" s="43">
        <v>1</v>
      </c>
    </row>
    <row r="20" spans="1:2" ht="56.25">
      <c r="A20" s="50" t="s">
        <v>359</v>
      </c>
      <c r="B20" s="45">
        <v>1</v>
      </c>
    </row>
    <row r="21" spans="1:2" ht="37.5">
      <c r="A21" s="50" t="s">
        <v>360</v>
      </c>
      <c r="B21" s="45">
        <v>1</v>
      </c>
    </row>
    <row r="22" spans="1:2" ht="37.5">
      <c r="A22" s="50" t="s">
        <v>361</v>
      </c>
      <c r="B22" s="45">
        <v>1</v>
      </c>
    </row>
    <row r="23" spans="1:2" ht="56.25">
      <c r="A23" s="50" t="s">
        <v>362</v>
      </c>
      <c r="B23" s="43">
        <v>1</v>
      </c>
    </row>
    <row r="24" spans="1:2" ht="56.25">
      <c r="A24" s="50" t="s">
        <v>363</v>
      </c>
      <c r="B24" s="45">
        <v>1</v>
      </c>
    </row>
    <row r="25" spans="1:2">
      <c r="A25" s="49" t="s">
        <v>364</v>
      </c>
      <c r="B25" s="45">
        <v>1</v>
      </c>
    </row>
    <row r="26" spans="1:2" ht="37.5">
      <c r="A26" s="50" t="s">
        <v>365</v>
      </c>
      <c r="B26" s="45">
        <v>1</v>
      </c>
    </row>
    <row r="27" spans="1:2" ht="56.25">
      <c r="A27" s="50" t="s">
        <v>366</v>
      </c>
      <c r="B27" s="43">
        <v>1</v>
      </c>
    </row>
    <row r="28" spans="1:2" ht="37.5">
      <c r="A28" s="50" t="s">
        <v>367</v>
      </c>
      <c r="B28" s="45">
        <v>1</v>
      </c>
    </row>
    <row r="29" spans="1:2" ht="37.5">
      <c r="A29" s="50" t="s">
        <v>368</v>
      </c>
      <c r="B29" s="45">
        <v>1</v>
      </c>
    </row>
    <row r="30" spans="1:2" ht="37.5">
      <c r="A30" s="50" t="s">
        <v>369</v>
      </c>
      <c r="B30" s="45">
        <v>1</v>
      </c>
    </row>
    <row r="31" spans="1:2" ht="37.5">
      <c r="A31" s="50" t="s">
        <v>370</v>
      </c>
      <c r="B31" s="43">
        <v>1</v>
      </c>
    </row>
    <row r="32" spans="1:2" ht="56.25">
      <c r="A32" s="50" t="s">
        <v>371</v>
      </c>
      <c r="B32" s="45">
        <v>1</v>
      </c>
    </row>
    <row r="33" spans="1:2" ht="37.5">
      <c r="A33" s="50" t="s">
        <v>372</v>
      </c>
      <c r="B33" s="45">
        <v>1</v>
      </c>
    </row>
    <row r="34" spans="1:2" ht="37.5">
      <c r="A34" s="50" t="s">
        <v>373</v>
      </c>
      <c r="B34" s="43">
        <v>1</v>
      </c>
    </row>
    <row r="35" spans="1:2" ht="37.5">
      <c r="A35" s="50" t="s">
        <v>374</v>
      </c>
      <c r="B35" s="45">
        <v>1</v>
      </c>
    </row>
    <row r="36" spans="1:2" ht="37.5">
      <c r="A36" s="50" t="s">
        <v>375</v>
      </c>
      <c r="B36" s="45">
        <v>1</v>
      </c>
    </row>
    <row r="37" spans="1:2" ht="37.5">
      <c r="A37" s="50" t="s">
        <v>376</v>
      </c>
      <c r="B37" s="45">
        <v>1</v>
      </c>
    </row>
    <row r="38" spans="1:2">
      <c r="A38" s="49" t="s">
        <v>377</v>
      </c>
      <c r="B38" s="43">
        <v>1</v>
      </c>
    </row>
    <row r="39" spans="1:2" ht="37.5">
      <c r="A39" s="50" t="s">
        <v>378</v>
      </c>
      <c r="B39" s="45">
        <v>1</v>
      </c>
    </row>
    <row r="40" spans="1:2" ht="37.5">
      <c r="A40" s="50" t="s">
        <v>379</v>
      </c>
      <c r="B40" s="45">
        <v>1</v>
      </c>
    </row>
    <row r="41" spans="1:2" ht="37.5">
      <c r="A41" s="50" t="s">
        <v>380</v>
      </c>
      <c r="B41" s="43">
        <v>1</v>
      </c>
    </row>
    <row r="42" spans="1:2" ht="56.25">
      <c r="A42" s="50" t="s">
        <v>381</v>
      </c>
      <c r="B42" s="45">
        <v>1</v>
      </c>
    </row>
    <row r="43" spans="1:2" ht="37.5">
      <c r="A43" s="50" t="s">
        <v>382</v>
      </c>
      <c r="B43" s="45">
        <v>1</v>
      </c>
    </row>
    <row r="44" spans="1:2" ht="37.5">
      <c r="A44" s="50" t="s">
        <v>383</v>
      </c>
      <c r="B44" s="43">
        <v>1</v>
      </c>
    </row>
    <row r="45" spans="1:2" ht="37.5">
      <c r="A45" s="50" t="s">
        <v>384</v>
      </c>
      <c r="B45" s="45">
        <v>1</v>
      </c>
    </row>
    <row r="46" spans="1:2">
      <c r="A46" s="50" t="s">
        <v>385</v>
      </c>
      <c r="B46" s="45">
        <v>1</v>
      </c>
    </row>
    <row r="47" spans="1:2" ht="37.5">
      <c r="A47" s="50" t="s">
        <v>386</v>
      </c>
      <c r="B47" s="43">
        <v>1</v>
      </c>
    </row>
    <row r="48" spans="1:2">
      <c r="A48" s="51" t="s">
        <v>387</v>
      </c>
      <c r="B48" s="45">
        <v>1</v>
      </c>
    </row>
    <row r="49" spans="1:2">
      <c r="A49" s="52" t="s">
        <v>388</v>
      </c>
      <c r="B49" s="53">
        <f>SUM(B50:B50)</f>
        <v>1</v>
      </c>
    </row>
    <row r="50" spans="1:2">
      <c r="A50" s="50" t="s">
        <v>389</v>
      </c>
      <c r="B50" s="45">
        <v>1</v>
      </c>
    </row>
    <row r="51" spans="1:2">
      <c r="A51" s="54" t="s">
        <v>390</v>
      </c>
      <c r="B51" s="55">
        <f>SUM(B3,B6,B8,B11,B49)</f>
        <v>42</v>
      </c>
    </row>
  </sheetData>
  <mergeCells count="1">
    <mergeCell ref="A1:B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C2F13-0059-426E-9643-0D7FBACDC4FF}">
  <sheetPr>
    <tabColor rgb="FF00B050"/>
    <pageSetUpPr fitToPage="1"/>
  </sheetPr>
  <dimension ref="A1:F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55.7109375" style="1" customWidth="1"/>
    <col min="3" max="6" width="10.7109375" style="1" customWidth="1"/>
    <col min="7" max="16384" width="9.140625" style="1"/>
  </cols>
  <sheetData>
    <row r="1" spans="1:6">
      <c r="A1" s="13" t="s">
        <v>0</v>
      </c>
      <c r="B1" s="10" t="s">
        <v>66</v>
      </c>
      <c r="C1" s="10" t="s">
        <v>1</v>
      </c>
      <c r="D1" s="10" t="s">
        <v>261</v>
      </c>
      <c r="E1" s="10" t="s">
        <v>262</v>
      </c>
      <c r="F1" s="10" t="s">
        <v>263</v>
      </c>
    </row>
    <row r="2" spans="1:6" ht="56.25">
      <c r="A2" s="9" t="s">
        <v>107</v>
      </c>
      <c r="B2" s="7" t="s">
        <v>295</v>
      </c>
      <c r="C2" s="2" t="s">
        <v>3</v>
      </c>
      <c r="D2" s="29" t="s">
        <v>725</v>
      </c>
      <c r="E2" s="29" t="s">
        <v>726</v>
      </c>
      <c r="F2" s="29" t="s">
        <v>727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F6B3-20F3-43D6-B97F-3F66007FE333}">
  <sheetPr>
    <tabColor rgb="FF00B050"/>
    <pageSetUpPr fitToPage="1"/>
  </sheetPr>
  <dimension ref="A1:H21"/>
  <sheetViews>
    <sheetView workbookViewId="0">
      <selection sqref="A1:H1"/>
    </sheetView>
    <sheetView workbookViewId="1">
      <selection sqref="A1:H1"/>
    </sheetView>
  </sheetViews>
  <sheetFormatPr defaultRowHeight="18.75"/>
  <cols>
    <col min="1" max="2" width="5.7109375" style="1" customWidth="1"/>
    <col min="3" max="3" width="14.85546875" style="1" customWidth="1"/>
    <col min="4" max="4" width="18.42578125" style="1" customWidth="1"/>
    <col min="5" max="5" width="10.5703125" style="1" customWidth="1"/>
    <col min="6" max="8" width="11.85546875" style="1" customWidth="1"/>
    <col min="9" max="16384" width="9.140625" style="1"/>
  </cols>
  <sheetData>
    <row r="1" spans="1:8">
      <c r="A1" s="304" t="s">
        <v>543</v>
      </c>
      <c r="B1" s="304"/>
      <c r="C1" s="304"/>
      <c r="D1" s="304"/>
      <c r="E1" s="304"/>
      <c r="F1" s="304"/>
      <c r="G1" s="304"/>
      <c r="H1" s="304"/>
    </row>
    <row r="2" spans="1:8">
      <c r="A2" s="298" t="s">
        <v>0</v>
      </c>
      <c r="B2" s="322" t="s">
        <v>66</v>
      </c>
      <c r="C2" s="323"/>
      <c r="D2" s="324"/>
      <c r="E2" s="296" t="s">
        <v>342</v>
      </c>
      <c r="F2" s="294" t="s">
        <v>569</v>
      </c>
      <c r="G2" s="321"/>
      <c r="H2" s="295"/>
    </row>
    <row r="3" spans="1:8">
      <c r="A3" s="299"/>
      <c r="B3" s="325"/>
      <c r="C3" s="326"/>
      <c r="D3" s="327"/>
      <c r="E3" s="297"/>
      <c r="F3" s="10" t="s">
        <v>566</v>
      </c>
      <c r="G3" s="10" t="s">
        <v>567</v>
      </c>
      <c r="H3" s="10" t="s">
        <v>568</v>
      </c>
    </row>
    <row r="4" spans="1:8">
      <c r="A4" s="9" t="s">
        <v>78</v>
      </c>
      <c r="B4" s="127" t="s">
        <v>544</v>
      </c>
      <c r="C4" s="128" t="s">
        <v>17</v>
      </c>
      <c r="D4" s="129" t="s">
        <v>545</v>
      </c>
      <c r="E4" s="133">
        <v>1</v>
      </c>
      <c r="F4" s="130"/>
      <c r="G4" s="130"/>
      <c r="H4" s="130">
        <v>1</v>
      </c>
    </row>
    <row r="5" spans="1:8">
      <c r="A5" s="107">
        <v>2</v>
      </c>
      <c r="B5" s="127" t="s">
        <v>544</v>
      </c>
      <c r="C5" s="128" t="s">
        <v>546</v>
      </c>
      <c r="D5" s="129" t="s">
        <v>547</v>
      </c>
      <c r="E5" s="133">
        <v>1</v>
      </c>
      <c r="F5" s="135"/>
      <c r="G5" s="135">
        <v>1</v>
      </c>
      <c r="H5" s="135"/>
    </row>
    <row r="6" spans="1:8">
      <c r="A6" s="107">
        <v>3</v>
      </c>
      <c r="B6" s="127" t="s">
        <v>544</v>
      </c>
      <c r="C6" s="128" t="s">
        <v>8</v>
      </c>
      <c r="D6" s="129" t="s">
        <v>548</v>
      </c>
      <c r="E6" s="133">
        <v>1</v>
      </c>
      <c r="F6" s="135"/>
      <c r="G6" s="135">
        <v>1</v>
      </c>
      <c r="H6" s="135"/>
    </row>
    <row r="7" spans="1:8">
      <c r="A7" s="107">
        <v>4</v>
      </c>
      <c r="B7" s="127" t="s">
        <v>549</v>
      </c>
      <c r="C7" s="128" t="s">
        <v>14</v>
      </c>
      <c r="D7" s="129" t="s">
        <v>550</v>
      </c>
      <c r="E7" s="133">
        <v>1</v>
      </c>
      <c r="F7" s="135"/>
      <c r="G7" s="135"/>
      <c r="H7" s="135">
        <v>1</v>
      </c>
    </row>
    <row r="8" spans="1:8">
      <c r="A8" s="107">
        <v>5</v>
      </c>
      <c r="B8" s="127" t="s">
        <v>544</v>
      </c>
      <c r="C8" s="128" t="s">
        <v>10</v>
      </c>
      <c r="D8" s="129" t="s">
        <v>551</v>
      </c>
      <c r="E8" s="133">
        <v>1</v>
      </c>
      <c r="F8" s="135"/>
      <c r="G8" s="135"/>
      <c r="H8" s="135">
        <v>1</v>
      </c>
    </row>
    <row r="9" spans="1:8">
      <c r="A9" s="107">
        <v>6</v>
      </c>
      <c r="B9" s="127" t="s">
        <v>544</v>
      </c>
      <c r="C9" s="128" t="s">
        <v>12</v>
      </c>
      <c r="D9" s="129" t="s">
        <v>552</v>
      </c>
      <c r="E9" s="133">
        <v>1</v>
      </c>
      <c r="F9" s="135"/>
      <c r="G9" s="135"/>
      <c r="H9" s="135">
        <v>1</v>
      </c>
    </row>
    <row r="10" spans="1:8">
      <c r="A10" s="107">
        <v>7</v>
      </c>
      <c r="B10" s="127" t="s">
        <v>544</v>
      </c>
      <c r="C10" s="128" t="s">
        <v>4</v>
      </c>
      <c r="D10" s="129" t="s">
        <v>553</v>
      </c>
      <c r="E10" s="133">
        <v>1</v>
      </c>
      <c r="F10" s="135"/>
      <c r="G10" s="135">
        <v>1</v>
      </c>
      <c r="H10" s="135"/>
    </row>
    <row r="11" spans="1:8">
      <c r="A11" s="107">
        <v>8</v>
      </c>
      <c r="B11" s="127" t="s">
        <v>549</v>
      </c>
      <c r="C11" s="128" t="s">
        <v>133</v>
      </c>
      <c r="D11" s="129" t="s">
        <v>554</v>
      </c>
      <c r="E11" s="133">
        <v>1</v>
      </c>
      <c r="F11" s="135"/>
      <c r="G11" s="135">
        <v>1</v>
      </c>
      <c r="H11" s="135"/>
    </row>
    <row r="12" spans="1:8">
      <c r="A12" s="107">
        <v>9</v>
      </c>
      <c r="B12" s="127" t="s">
        <v>549</v>
      </c>
      <c r="C12" s="128" t="s">
        <v>20</v>
      </c>
      <c r="D12" s="129" t="s">
        <v>555</v>
      </c>
      <c r="E12" s="133">
        <v>1</v>
      </c>
      <c r="F12" s="135"/>
      <c r="G12" s="135">
        <v>1</v>
      </c>
      <c r="H12" s="135"/>
    </row>
    <row r="13" spans="1:8">
      <c r="A13" s="107">
        <v>10</v>
      </c>
      <c r="B13" s="127" t="s">
        <v>549</v>
      </c>
      <c r="C13" s="128" t="s">
        <v>556</v>
      </c>
      <c r="D13" s="129" t="s">
        <v>557</v>
      </c>
      <c r="E13" s="133">
        <v>1</v>
      </c>
      <c r="F13" s="135"/>
      <c r="G13" s="135">
        <v>1</v>
      </c>
      <c r="H13" s="135"/>
    </row>
    <row r="14" spans="1:8">
      <c r="A14" s="107">
        <v>11</v>
      </c>
      <c r="B14" s="127" t="s">
        <v>549</v>
      </c>
      <c r="C14" s="128" t="s">
        <v>134</v>
      </c>
      <c r="D14" s="129" t="s">
        <v>558</v>
      </c>
      <c r="E14" s="133">
        <v>1</v>
      </c>
      <c r="F14" s="135"/>
      <c r="G14" s="135">
        <v>1</v>
      </c>
      <c r="H14" s="135"/>
    </row>
    <row r="15" spans="1:8">
      <c r="A15" s="107">
        <v>12</v>
      </c>
      <c r="B15" s="127" t="s">
        <v>544</v>
      </c>
      <c r="C15" s="128" t="s">
        <v>188</v>
      </c>
      <c r="D15" s="129" t="s">
        <v>559</v>
      </c>
      <c r="E15" s="133">
        <v>1</v>
      </c>
      <c r="F15" s="135"/>
      <c r="G15" s="135">
        <v>1</v>
      </c>
      <c r="H15" s="135"/>
    </row>
    <row r="16" spans="1:8">
      <c r="A16" s="107">
        <v>13</v>
      </c>
      <c r="B16" s="127" t="s">
        <v>549</v>
      </c>
      <c r="C16" s="128" t="s">
        <v>583</v>
      </c>
      <c r="D16" s="129" t="s">
        <v>584</v>
      </c>
      <c r="E16" s="133">
        <v>1</v>
      </c>
      <c r="F16" s="135"/>
      <c r="G16" s="135"/>
      <c r="H16" s="135">
        <v>1</v>
      </c>
    </row>
    <row r="17" spans="1:8">
      <c r="A17" s="107">
        <v>14</v>
      </c>
      <c r="B17" s="127" t="s">
        <v>549</v>
      </c>
      <c r="C17" s="128" t="s">
        <v>560</v>
      </c>
      <c r="D17" s="129" t="s">
        <v>561</v>
      </c>
      <c r="E17" s="133">
        <v>1</v>
      </c>
      <c r="F17" s="135">
        <v>1</v>
      </c>
      <c r="G17" s="135"/>
      <c r="H17" s="135"/>
    </row>
    <row r="18" spans="1:8">
      <c r="A18" s="107">
        <v>15</v>
      </c>
      <c r="B18" s="127" t="s">
        <v>549</v>
      </c>
      <c r="C18" s="128" t="s">
        <v>562</v>
      </c>
      <c r="D18" s="129" t="s">
        <v>563</v>
      </c>
      <c r="E18" s="133">
        <v>1</v>
      </c>
      <c r="F18" s="135">
        <v>1</v>
      </c>
      <c r="G18" s="135"/>
      <c r="H18" s="135"/>
    </row>
    <row r="19" spans="1:8">
      <c r="A19" s="107">
        <v>16</v>
      </c>
      <c r="B19" s="127" t="s">
        <v>544</v>
      </c>
      <c r="C19" s="128" t="s">
        <v>564</v>
      </c>
      <c r="D19" s="129" t="s">
        <v>565</v>
      </c>
      <c r="E19" s="133">
        <v>1</v>
      </c>
      <c r="F19" s="135">
        <v>1</v>
      </c>
      <c r="G19" s="135"/>
      <c r="H19" s="135"/>
    </row>
    <row r="20" spans="1:8">
      <c r="A20" s="281" t="s">
        <v>390</v>
      </c>
      <c r="B20" s="282"/>
      <c r="C20" s="282"/>
      <c r="D20" s="283"/>
      <c r="E20" s="100">
        <f>SUM(E4:E19)</f>
        <v>16</v>
      </c>
      <c r="F20" s="131">
        <f>SUM(F4:F19)</f>
        <v>3</v>
      </c>
      <c r="G20" s="131">
        <f>SUM(G4:G19)</f>
        <v>8</v>
      </c>
      <c r="H20" s="131">
        <f>SUM(H4:H19)</f>
        <v>5</v>
      </c>
    </row>
    <row r="21" spans="1:8">
      <c r="A21" s="281" t="s">
        <v>406</v>
      </c>
      <c r="B21" s="282"/>
      <c r="C21" s="282"/>
      <c r="D21" s="283"/>
      <c r="E21" s="132">
        <v>100</v>
      </c>
      <c r="F21" s="134">
        <f>F20/$E$20*100</f>
        <v>18.75</v>
      </c>
      <c r="G21" s="134">
        <f t="shared" ref="G21:H21" si="0">G20/$E$20*100</f>
        <v>50</v>
      </c>
      <c r="H21" s="134">
        <f t="shared" si="0"/>
        <v>31.25</v>
      </c>
    </row>
  </sheetData>
  <mergeCells count="7">
    <mergeCell ref="A21:D21"/>
    <mergeCell ref="E2:E3"/>
    <mergeCell ref="A1:H1"/>
    <mergeCell ref="F2:H2"/>
    <mergeCell ref="B2:D3"/>
    <mergeCell ref="A2:A3"/>
    <mergeCell ref="A20:D20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73E7-2DAB-4D18-8C76-2BF0B4A71F65}">
  <sheetPr>
    <tabColor rgb="FF00B050"/>
    <pageSetUpPr fitToPage="1"/>
  </sheetPr>
  <dimension ref="A1:H2"/>
  <sheetViews>
    <sheetView workbookViewId="0">
      <selection activeCell="H11" sqref="H11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56.25">
      <c r="A2" s="9" t="s">
        <v>105</v>
      </c>
      <c r="B2" s="3" t="s">
        <v>204</v>
      </c>
      <c r="C2" s="2" t="s">
        <v>3</v>
      </c>
      <c r="D2" s="29">
        <v>78.61</v>
      </c>
      <c r="E2" s="29">
        <v>83.96</v>
      </c>
      <c r="F2" s="29">
        <v>82.96</v>
      </c>
      <c r="G2" s="29">
        <v>81.88</v>
      </c>
      <c r="H2" s="56">
        <v>89.2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8D24-7358-4124-9969-D060EF222EB9}">
  <sheetPr>
    <tabColor rgb="FFFF0000"/>
    <pageSetUpPr fitToPage="1"/>
  </sheetPr>
  <dimension ref="A1:D15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D1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3" width="11.7109375" style="1" customWidth="1"/>
    <col min="4" max="4" width="10.7109375" style="1" customWidth="1"/>
    <col min="5" max="16384" width="9.140625" style="1"/>
  </cols>
  <sheetData>
    <row r="1" spans="1:4">
      <c r="A1" s="280" t="s">
        <v>704</v>
      </c>
      <c r="B1" s="280"/>
      <c r="C1" s="280"/>
      <c r="D1" s="280"/>
    </row>
    <row r="2" spans="1:4">
      <c r="A2" s="13" t="s">
        <v>0</v>
      </c>
      <c r="B2" s="10" t="s">
        <v>66</v>
      </c>
      <c r="C2" s="10" t="s">
        <v>511</v>
      </c>
      <c r="D2" s="10" t="s">
        <v>512</v>
      </c>
    </row>
    <row r="3" spans="1:4">
      <c r="A3" s="290" t="s">
        <v>78</v>
      </c>
      <c r="B3" s="249" t="s">
        <v>753</v>
      </c>
      <c r="C3" s="256">
        <f>SUM(C4:C12)</f>
        <v>0</v>
      </c>
      <c r="D3" s="256">
        <f>SUM(D4:D12)</f>
        <v>0</v>
      </c>
    </row>
    <row r="4" spans="1:4">
      <c r="A4" s="290"/>
      <c r="B4" s="257" t="s">
        <v>763</v>
      </c>
      <c r="C4" s="256"/>
      <c r="D4" s="247"/>
    </row>
    <row r="5" spans="1:4">
      <c r="A5" s="290"/>
      <c r="B5" s="258" t="s">
        <v>764</v>
      </c>
      <c r="C5" s="256"/>
      <c r="D5" s="247"/>
    </row>
    <row r="6" spans="1:4">
      <c r="A6" s="290"/>
      <c r="B6" s="257" t="s">
        <v>765</v>
      </c>
      <c r="C6" s="256"/>
      <c r="D6" s="247"/>
    </row>
    <row r="7" spans="1:4">
      <c r="A7" s="290"/>
      <c r="B7" s="257" t="s">
        <v>766</v>
      </c>
      <c r="C7" s="256"/>
      <c r="D7" s="247"/>
    </row>
    <row r="8" spans="1:4">
      <c r="A8" s="290"/>
      <c r="B8" s="258" t="s">
        <v>767</v>
      </c>
      <c r="C8" s="256"/>
      <c r="D8" s="247"/>
    </row>
    <row r="9" spans="1:4">
      <c r="A9" s="290"/>
      <c r="B9" s="257" t="s">
        <v>768</v>
      </c>
      <c r="C9" s="256"/>
      <c r="D9" s="247"/>
    </row>
    <row r="10" spans="1:4">
      <c r="A10" s="290"/>
      <c r="B10" s="258" t="s">
        <v>769</v>
      </c>
      <c r="C10" s="256"/>
      <c r="D10" s="247"/>
    </row>
    <row r="11" spans="1:4">
      <c r="A11" s="290"/>
      <c r="B11" s="258" t="s">
        <v>770</v>
      </c>
      <c r="C11" s="256"/>
      <c r="D11" s="247"/>
    </row>
    <row r="12" spans="1:4">
      <c r="A12" s="290"/>
      <c r="B12" s="257" t="s">
        <v>771</v>
      </c>
      <c r="C12" s="256"/>
      <c r="D12" s="247"/>
    </row>
    <row r="13" spans="1:4">
      <c r="A13" s="107">
        <v>2</v>
      </c>
      <c r="B13" s="259" t="s">
        <v>402</v>
      </c>
      <c r="C13" s="246">
        <v>0</v>
      </c>
      <c r="D13" s="247">
        <v>0</v>
      </c>
    </row>
    <row r="14" spans="1:4">
      <c r="A14" s="281" t="s">
        <v>390</v>
      </c>
      <c r="B14" s="282"/>
      <c r="C14" s="260">
        <f>SUM(C3,C13)</f>
        <v>0</v>
      </c>
      <c r="D14" s="260">
        <f>SUM(D3,D13)</f>
        <v>0</v>
      </c>
    </row>
    <row r="15" spans="1:4">
      <c r="A15" s="281" t="s">
        <v>406</v>
      </c>
      <c r="B15" s="282"/>
      <c r="C15" s="261">
        <v>100</v>
      </c>
      <c r="D15" s="250" t="e">
        <f>D14/C14*100</f>
        <v>#DIV/0!</v>
      </c>
    </row>
  </sheetData>
  <mergeCells count="4">
    <mergeCell ref="A1:D1"/>
    <mergeCell ref="A15:B15"/>
    <mergeCell ref="A14:B14"/>
    <mergeCell ref="A3:A12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7E249-CFE9-4575-90E6-5EE77030F2E2}">
  <sheetPr>
    <tabColor rgb="FF00B050"/>
    <pageSetUpPr fitToPage="1"/>
  </sheetPr>
  <dimension ref="A1:C14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85.7109375" style="1" customWidth="1"/>
    <col min="3" max="3" width="10.7109375" style="1" customWidth="1"/>
    <col min="4" max="16384" width="9.140625" style="1"/>
  </cols>
  <sheetData>
    <row r="1" spans="1:3">
      <c r="A1" s="111" t="s">
        <v>570</v>
      </c>
    </row>
    <row r="2" spans="1:3" ht="37.5">
      <c r="A2" s="13" t="s">
        <v>0</v>
      </c>
      <c r="B2" s="10" t="s">
        <v>520</v>
      </c>
      <c r="C2" s="10" t="s">
        <v>571</v>
      </c>
    </row>
    <row r="3" spans="1:3">
      <c r="A3" s="9"/>
      <c r="B3" s="3"/>
      <c r="C3" s="30">
        <v>0</v>
      </c>
    </row>
    <row r="4" spans="1:3">
      <c r="A4" s="9"/>
      <c r="B4" s="3"/>
      <c r="C4" s="30">
        <v>0</v>
      </c>
    </row>
    <row r="5" spans="1:3">
      <c r="A5" s="9"/>
      <c r="B5" s="3"/>
      <c r="C5" s="30">
        <v>0</v>
      </c>
    </row>
    <row r="6" spans="1:3">
      <c r="A6" s="9"/>
      <c r="B6" s="3"/>
      <c r="C6" s="30">
        <v>0</v>
      </c>
    </row>
    <row r="7" spans="1:3">
      <c r="A7" s="9"/>
      <c r="B7" s="3"/>
      <c r="C7" s="30">
        <v>0</v>
      </c>
    </row>
    <row r="8" spans="1:3">
      <c r="A8" s="9"/>
      <c r="B8" s="3"/>
      <c r="C8" s="30">
        <v>0</v>
      </c>
    </row>
    <row r="9" spans="1:3">
      <c r="A9" s="9"/>
      <c r="B9" s="3"/>
      <c r="C9" s="30">
        <v>0</v>
      </c>
    </row>
    <row r="10" spans="1:3">
      <c r="A10" s="9"/>
      <c r="B10" s="3"/>
      <c r="C10" s="30">
        <v>0</v>
      </c>
    </row>
    <row r="11" spans="1:3">
      <c r="A11" s="9"/>
      <c r="B11" s="3"/>
      <c r="C11" s="30">
        <v>0</v>
      </c>
    </row>
    <row r="12" spans="1:3">
      <c r="A12" s="9"/>
      <c r="B12" s="3"/>
      <c r="C12" s="30">
        <v>0</v>
      </c>
    </row>
    <row r="13" spans="1:3">
      <c r="A13" s="9"/>
      <c r="B13" s="3"/>
      <c r="C13" s="30">
        <v>0</v>
      </c>
    </row>
    <row r="14" spans="1:3">
      <c r="A14" s="292" t="s">
        <v>572</v>
      </c>
      <c r="B14" s="293"/>
      <c r="C14" s="136">
        <f>AVERAGE(C3:C13)</f>
        <v>0</v>
      </c>
    </row>
  </sheetData>
  <mergeCells count="1">
    <mergeCell ref="A14:B14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390CB-034E-4460-AEA6-397C8DC7A84E}">
  <sheetPr>
    <tabColor rgb="FF00B050"/>
    <pageSetUpPr fitToPage="1"/>
  </sheetPr>
  <dimension ref="A1:D2"/>
  <sheetViews>
    <sheetView workbookViewId="0">
      <selection activeCell="D9" sqref="D9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108</v>
      </c>
      <c r="B2" s="3" t="s">
        <v>296</v>
      </c>
      <c r="C2" s="2" t="s">
        <v>3</v>
      </c>
      <c r="D2" s="8">
        <v>100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7100-1A85-4658-B944-14B5488BE0B1}">
  <sheetPr>
    <tabColor rgb="FF00B050"/>
    <pageSetUpPr fitToPage="1"/>
  </sheetPr>
  <dimension ref="A1:D10"/>
  <sheetViews>
    <sheetView workbookViewId="0">
      <selection activeCell="F17" sqref="F17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3" width="11" style="1" customWidth="1"/>
    <col min="4" max="4" width="11.85546875" style="1" customWidth="1"/>
    <col min="5" max="16384" width="9.140625" style="1"/>
  </cols>
  <sheetData>
    <row r="1" spans="1:4" ht="38.25" customHeight="1">
      <c r="A1" s="291" t="s">
        <v>573</v>
      </c>
      <c r="B1" s="291"/>
      <c r="C1" s="291"/>
      <c r="D1" s="291"/>
    </row>
    <row r="2" spans="1:4">
      <c r="A2" s="13" t="s">
        <v>0</v>
      </c>
      <c r="B2" s="10" t="s">
        <v>574</v>
      </c>
      <c r="C2" s="10" t="s">
        <v>511</v>
      </c>
      <c r="D2" s="10" t="s">
        <v>512</v>
      </c>
    </row>
    <row r="3" spans="1:4">
      <c r="A3" s="9"/>
      <c r="B3" s="3"/>
      <c r="C3" s="29"/>
      <c r="D3" s="8"/>
    </row>
    <row r="4" spans="1:4">
      <c r="A4" s="9"/>
      <c r="B4" s="3"/>
      <c r="C4" s="29"/>
      <c r="D4" s="8"/>
    </row>
    <row r="5" spans="1:4">
      <c r="A5" s="9"/>
      <c r="B5" s="3"/>
      <c r="C5" s="29"/>
      <c r="D5" s="8"/>
    </row>
    <row r="6" spans="1:4">
      <c r="A6" s="9"/>
      <c r="B6" s="3"/>
      <c r="C6" s="29"/>
      <c r="D6" s="8"/>
    </row>
    <row r="7" spans="1:4">
      <c r="A7" s="9"/>
      <c r="B7" s="3"/>
      <c r="C7" s="29"/>
      <c r="D7" s="8"/>
    </row>
    <row r="8" spans="1:4">
      <c r="A8" s="9"/>
      <c r="B8" s="3"/>
      <c r="C8" s="29"/>
      <c r="D8" s="8"/>
    </row>
    <row r="9" spans="1:4">
      <c r="A9" s="292" t="s">
        <v>390</v>
      </c>
      <c r="B9" s="293"/>
      <c r="C9" s="115">
        <f>SUM(C3:C8)</f>
        <v>0</v>
      </c>
      <c r="D9" s="115">
        <f>SUM(D3:D8)</f>
        <v>0</v>
      </c>
    </row>
    <row r="10" spans="1:4">
      <c r="A10" s="292" t="s">
        <v>406</v>
      </c>
      <c r="B10" s="293"/>
      <c r="C10" s="136">
        <v>100</v>
      </c>
      <c r="D10" s="115" t="e">
        <f>D9/C9*100</f>
        <v>#DIV/0!</v>
      </c>
    </row>
  </sheetData>
  <mergeCells count="3">
    <mergeCell ref="A1:D1"/>
    <mergeCell ref="A9:B9"/>
    <mergeCell ref="A10:B10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AB01D-BEFC-4A7F-9647-7C1FA349954F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109</v>
      </c>
      <c r="B2" s="3" t="s">
        <v>207</v>
      </c>
      <c r="C2" s="2" t="s">
        <v>3</v>
      </c>
      <c r="D2" s="8">
        <v>82.83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91B64-630D-43AF-B246-154047A9B93C}">
  <sheetPr>
    <tabColor rgb="FF00B050"/>
    <pageSetUpPr fitToPage="1"/>
  </sheetPr>
  <dimension ref="A1:C10"/>
  <sheetViews>
    <sheetView workbookViewId="0">
      <selection activeCell="B2" sqref="B1:B1048576"/>
    </sheetView>
    <sheetView workbookViewId="1">
      <selection sqref="A1:C1"/>
    </sheetView>
  </sheetViews>
  <sheetFormatPr defaultRowHeight="18.75"/>
  <cols>
    <col min="1" max="1" width="5.7109375" style="1" customWidth="1"/>
    <col min="2" max="2" width="85.7109375" style="1" customWidth="1"/>
    <col min="3" max="3" width="10.7109375" style="1" customWidth="1"/>
    <col min="4" max="16384" width="9.140625" style="1"/>
  </cols>
  <sheetData>
    <row r="1" spans="1:3">
      <c r="A1" s="305" t="s">
        <v>575</v>
      </c>
      <c r="B1" s="305"/>
      <c r="C1" s="305"/>
    </row>
    <row r="2" spans="1:3" ht="37.5">
      <c r="A2" s="13" t="s">
        <v>0</v>
      </c>
      <c r="B2" s="10" t="s">
        <v>520</v>
      </c>
      <c r="C2" s="10" t="s">
        <v>571</v>
      </c>
    </row>
    <row r="3" spans="1:3">
      <c r="A3" s="9"/>
      <c r="B3" s="3"/>
      <c r="C3" s="56">
        <v>0</v>
      </c>
    </row>
    <row r="4" spans="1:3">
      <c r="A4" s="9"/>
      <c r="B4" s="3"/>
      <c r="C4" s="56">
        <v>0</v>
      </c>
    </row>
    <row r="5" spans="1:3">
      <c r="A5" s="9"/>
      <c r="B5" s="3"/>
      <c r="C5" s="56">
        <v>0</v>
      </c>
    </row>
    <row r="6" spans="1:3">
      <c r="A6" s="9"/>
      <c r="B6" s="3"/>
      <c r="C6" s="56">
        <v>0</v>
      </c>
    </row>
    <row r="7" spans="1:3">
      <c r="A7" s="9"/>
      <c r="B7" s="3"/>
      <c r="C7" s="56">
        <v>0</v>
      </c>
    </row>
    <row r="8" spans="1:3">
      <c r="A8" s="9"/>
      <c r="B8" s="3"/>
      <c r="C8" s="56">
        <v>0</v>
      </c>
    </row>
    <row r="9" spans="1:3">
      <c r="A9" s="9"/>
      <c r="B9" s="3"/>
      <c r="C9" s="56">
        <v>0</v>
      </c>
    </row>
    <row r="10" spans="1:3">
      <c r="A10" s="292" t="s">
        <v>572</v>
      </c>
      <c r="B10" s="293"/>
      <c r="C10" s="138">
        <f>AVERAGE(C3:C9)</f>
        <v>0</v>
      </c>
    </row>
  </sheetData>
  <mergeCells count="2">
    <mergeCell ref="A1:C1"/>
    <mergeCell ref="A10:B10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8244-9DB5-42BF-8775-9AE074EE5018}">
  <sheetPr>
    <tabColor rgb="FF00B050"/>
    <pageSetUpPr fitToPage="1"/>
  </sheetPr>
  <dimension ref="A1:H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>
      <c r="A2" s="9" t="s">
        <v>110</v>
      </c>
      <c r="B2" s="3" t="s">
        <v>209</v>
      </c>
      <c r="C2" s="2" t="s">
        <v>3</v>
      </c>
      <c r="D2" s="29">
        <v>85.33</v>
      </c>
      <c r="E2" s="30">
        <v>89</v>
      </c>
      <c r="F2" s="30">
        <v>87</v>
      </c>
      <c r="G2" s="29">
        <v>87.75</v>
      </c>
      <c r="H2" s="8">
        <v>92.56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4874-3167-4E14-88F4-54C6FD637030}">
  <sheetPr>
    <tabColor rgb="FF00B050"/>
    <pageSetUpPr fitToPage="1"/>
  </sheetPr>
  <dimension ref="A1:C10"/>
  <sheetViews>
    <sheetView workbookViewId="0">
      <selection activeCell="B7" sqref="B7"/>
    </sheetView>
    <sheetView workbookViewId="1">
      <selection sqref="A1:C1"/>
    </sheetView>
  </sheetViews>
  <sheetFormatPr defaultRowHeight="18.75"/>
  <cols>
    <col min="1" max="1" width="5.7109375" style="1" customWidth="1"/>
    <col min="2" max="2" width="85.7109375" style="1" customWidth="1"/>
    <col min="3" max="3" width="10.7109375" style="1" customWidth="1"/>
    <col min="4" max="16384" width="9.140625" style="1"/>
  </cols>
  <sheetData>
    <row r="1" spans="1:3">
      <c r="A1" s="305" t="s">
        <v>576</v>
      </c>
      <c r="B1" s="305"/>
      <c r="C1" s="305"/>
    </row>
    <row r="2" spans="1:3" ht="37.5">
      <c r="A2" s="13" t="s">
        <v>0</v>
      </c>
      <c r="B2" s="10" t="s">
        <v>520</v>
      </c>
      <c r="C2" s="10" t="s">
        <v>571</v>
      </c>
    </row>
    <row r="3" spans="1:3">
      <c r="A3" s="9"/>
      <c r="B3" s="3"/>
      <c r="C3" s="56">
        <v>0</v>
      </c>
    </row>
    <row r="4" spans="1:3">
      <c r="A4" s="9"/>
      <c r="B4" s="3"/>
      <c r="C4" s="56">
        <v>0</v>
      </c>
    </row>
    <row r="5" spans="1:3">
      <c r="A5" s="9"/>
      <c r="B5" s="3"/>
      <c r="C5" s="56">
        <v>0</v>
      </c>
    </row>
    <row r="6" spans="1:3">
      <c r="A6" s="9"/>
      <c r="B6" s="3"/>
      <c r="C6" s="56">
        <v>0</v>
      </c>
    </row>
    <row r="7" spans="1:3">
      <c r="A7" s="9"/>
      <c r="B7" s="3"/>
      <c r="C7" s="56">
        <v>0</v>
      </c>
    </row>
    <row r="8" spans="1:3">
      <c r="A8" s="9"/>
      <c r="B8" s="3"/>
      <c r="C8" s="56">
        <v>0</v>
      </c>
    </row>
    <row r="9" spans="1:3">
      <c r="A9" s="9"/>
      <c r="B9" s="3"/>
      <c r="C9" s="56">
        <v>0</v>
      </c>
    </row>
    <row r="10" spans="1:3">
      <c r="A10" s="292" t="s">
        <v>572</v>
      </c>
      <c r="B10" s="293"/>
      <c r="C10" s="138">
        <f>AVERAGE(C3:C9)</f>
        <v>0</v>
      </c>
    </row>
  </sheetData>
  <mergeCells count="2">
    <mergeCell ref="A1:C1"/>
    <mergeCell ref="A10:B10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6CA3-CE7E-4B58-A3A5-F7CB458E3503}">
  <sheetPr>
    <tabColor rgb="FF00B050"/>
    <pageSetUpPr fitToPage="1"/>
  </sheetPr>
  <dimension ref="A1:H2"/>
  <sheetViews>
    <sheetView workbookViewId="0"/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111</v>
      </c>
      <c r="B2" s="3" t="s">
        <v>210</v>
      </c>
      <c r="C2" s="2" t="s">
        <v>3</v>
      </c>
      <c r="D2" s="29">
        <v>56.25</v>
      </c>
      <c r="E2" s="29">
        <v>68.75</v>
      </c>
      <c r="F2" s="29">
        <v>81.25</v>
      </c>
      <c r="G2" s="30">
        <v>73.33</v>
      </c>
      <c r="H2" s="56">
        <f>SUM('39 (2)'!H21)</f>
        <v>62.5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EC8F-3416-4DEC-A9AE-AF9BD73650FA}">
  <sheetPr>
    <tabColor rgb="FF00B050"/>
    <pageSetUpPr fitToPage="1"/>
  </sheetPr>
  <dimension ref="A1:H21"/>
  <sheetViews>
    <sheetView workbookViewId="0">
      <selection activeCell="F2" sqref="A2:XFD21"/>
    </sheetView>
    <sheetView workbookViewId="1">
      <selection sqref="A1:H1"/>
    </sheetView>
  </sheetViews>
  <sheetFormatPr defaultRowHeight="18.75"/>
  <cols>
    <col min="1" max="2" width="5.7109375" style="1" customWidth="1"/>
    <col min="3" max="3" width="14.85546875" style="1" customWidth="1"/>
    <col min="4" max="4" width="18.42578125" style="1" customWidth="1"/>
    <col min="5" max="5" width="10.5703125" style="1" customWidth="1"/>
    <col min="6" max="8" width="11.85546875" style="1" customWidth="1"/>
    <col min="9" max="16384" width="9.140625" style="1"/>
  </cols>
  <sheetData>
    <row r="1" spans="1:8">
      <c r="A1" s="305" t="s">
        <v>580</v>
      </c>
      <c r="B1" s="305"/>
      <c r="C1" s="305"/>
      <c r="D1" s="305"/>
      <c r="E1" s="305"/>
      <c r="F1" s="305"/>
      <c r="G1" s="305"/>
      <c r="H1" s="305"/>
    </row>
    <row r="2" spans="1:8">
      <c r="A2" s="298" t="s">
        <v>0</v>
      </c>
      <c r="B2" s="322" t="s">
        <v>66</v>
      </c>
      <c r="C2" s="323"/>
      <c r="D2" s="324"/>
      <c r="E2" s="296" t="s">
        <v>342</v>
      </c>
      <c r="F2" s="294" t="s">
        <v>521</v>
      </c>
      <c r="G2" s="321"/>
      <c r="H2" s="295"/>
    </row>
    <row r="3" spans="1:8">
      <c r="A3" s="299"/>
      <c r="B3" s="325"/>
      <c r="C3" s="326"/>
      <c r="D3" s="327"/>
      <c r="E3" s="297"/>
      <c r="F3" s="10" t="s">
        <v>579</v>
      </c>
      <c r="G3" s="10" t="s">
        <v>577</v>
      </c>
      <c r="H3" s="10" t="s">
        <v>578</v>
      </c>
    </row>
    <row r="4" spans="1:8">
      <c r="A4" s="9" t="s">
        <v>78</v>
      </c>
      <c r="B4" s="127" t="s">
        <v>544</v>
      </c>
      <c r="C4" s="128" t="s">
        <v>17</v>
      </c>
      <c r="D4" s="129" t="s">
        <v>545</v>
      </c>
      <c r="E4" s="133">
        <v>1</v>
      </c>
      <c r="F4" s="130"/>
      <c r="G4" s="130"/>
      <c r="H4" s="130">
        <v>1</v>
      </c>
    </row>
    <row r="5" spans="1:8">
      <c r="A5" s="107">
        <v>2</v>
      </c>
      <c r="B5" s="127" t="s">
        <v>544</v>
      </c>
      <c r="C5" s="128" t="s">
        <v>546</v>
      </c>
      <c r="D5" s="129" t="s">
        <v>547</v>
      </c>
      <c r="E5" s="133">
        <v>1</v>
      </c>
      <c r="F5" s="135"/>
      <c r="G5" s="135"/>
      <c r="H5" s="135">
        <v>1</v>
      </c>
    </row>
    <row r="6" spans="1:8">
      <c r="A6" s="107">
        <v>3</v>
      </c>
      <c r="B6" s="127" t="s">
        <v>544</v>
      </c>
      <c r="C6" s="128" t="s">
        <v>8</v>
      </c>
      <c r="D6" s="129" t="s">
        <v>548</v>
      </c>
      <c r="E6" s="133">
        <v>1</v>
      </c>
      <c r="F6" s="135"/>
      <c r="G6" s="135"/>
      <c r="H6" s="135">
        <v>1</v>
      </c>
    </row>
    <row r="7" spans="1:8">
      <c r="A7" s="107">
        <v>4</v>
      </c>
      <c r="B7" s="127" t="s">
        <v>544</v>
      </c>
      <c r="C7" s="128" t="s">
        <v>34</v>
      </c>
      <c r="D7" s="129" t="s">
        <v>757</v>
      </c>
      <c r="E7" s="133">
        <v>1</v>
      </c>
      <c r="F7" s="135"/>
      <c r="G7" s="135">
        <v>1</v>
      </c>
      <c r="H7" s="135"/>
    </row>
    <row r="8" spans="1:8">
      <c r="A8" s="107">
        <v>5</v>
      </c>
      <c r="B8" s="127" t="s">
        <v>549</v>
      </c>
      <c r="C8" s="128" t="s">
        <v>14</v>
      </c>
      <c r="D8" s="129" t="s">
        <v>550</v>
      </c>
      <c r="E8" s="133">
        <v>1</v>
      </c>
      <c r="F8" s="135"/>
      <c r="G8" s="135"/>
      <c r="H8" s="135">
        <v>1</v>
      </c>
    </row>
    <row r="9" spans="1:8">
      <c r="A9" s="107">
        <v>6</v>
      </c>
      <c r="B9" s="127" t="s">
        <v>544</v>
      </c>
      <c r="C9" s="128" t="s">
        <v>10</v>
      </c>
      <c r="D9" s="129" t="s">
        <v>551</v>
      </c>
      <c r="E9" s="133">
        <v>1</v>
      </c>
      <c r="F9" s="135"/>
      <c r="G9" s="135"/>
      <c r="H9" s="135">
        <v>1</v>
      </c>
    </row>
    <row r="10" spans="1:8">
      <c r="A10" s="107">
        <v>7</v>
      </c>
      <c r="B10" s="127" t="s">
        <v>544</v>
      </c>
      <c r="C10" s="128" t="s">
        <v>12</v>
      </c>
      <c r="D10" s="129" t="s">
        <v>552</v>
      </c>
      <c r="E10" s="133">
        <v>1</v>
      </c>
      <c r="F10" s="135"/>
      <c r="G10" s="135">
        <v>1</v>
      </c>
      <c r="H10" s="135"/>
    </row>
    <row r="11" spans="1:8">
      <c r="A11" s="107">
        <v>8</v>
      </c>
      <c r="B11" s="127" t="s">
        <v>544</v>
      </c>
      <c r="C11" s="128" t="s">
        <v>4</v>
      </c>
      <c r="D11" s="129" t="s">
        <v>553</v>
      </c>
      <c r="E11" s="133">
        <v>1</v>
      </c>
      <c r="F11" s="135"/>
      <c r="G11" s="135"/>
      <c r="H11" s="135">
        <v>1</v>
      </c>
    </row>
    <row r="12" spans="1:8">
      <c r="A12" s="107">
        <v>9</v>
      </c>
      <c r="B12" s="127" t="s">
        <v>549</v>
      </c>
      <c r="C12" s="128" t="s">
        <v>133</v>
      </c>
      <c r="D12" s="129" t="s">
        <v>554</v>
      </c>
      <c r="E12" s="133">
        <v>1</v>
      </c>
      <c r="F12" s="135"/>
      <c r="G12" s="135"/>
      <c r="H12" s="135">
        <v>1</v>
      </c>
    </row>
    <row r="13" spans="1:8">
      <c r="A13" s="107">
        <v>10</v>
      </c>
      <c r="B13" s="127" t="s">
        <v>549</v>
      </c>
      <c r="C13" s="128" t="s">
        <v>20</v>
      </c>
      <c r="D13" s="129" t="s">
        <v>555</v>
      </c>
      <c r="E13" s="133">
        <v>1</v>
      </c>
      <c r="F13" s="135"/>
      <c r="G13" s="135"/>
      <c r="H13" s="135">
        <v>1</v>
      </c>
    </row>
    <row r="14" spans="1:8">
      <c r="A14" s="107">
        <v>11</v>
      </c>
      <c r="B14" s="127" t="s">
        <v>549</v>
      </c>
      <c r="C14" s="128" t="s">
        <v>556</v>
      </c>
      <c r="D14" s="129" t="s">
        <v>557</v>
      </c>
      <c r="E14" s="133">
        <v>1</v>
      </c>
      <c r="F14" s="135"/>
      <c r="G14" s="135">
        <v>1</v>
      </c>
      <c r="H14" s="135"/>
    </row>
    <row r="15" spans="1:8">
      <c r="A15" s="107">
        <v>12</v>
      </c>
      <c r="B15" s="127" t="s">
        <v>549</v>
      </c>
      <c r="C15" s="128" t="s">
        <v>134</v>
      </c>
      <c r="D15" s="129" t="s">
        <v>558</v>
      </c>
      <c r="E15" s="133">
        <v>1</v>
      </c>
      <c r="F15" s="135"/>
      <c r="G15" s="135">
        <v>1</v>
      </c>
      <c r="H15" s="135"/>
    </row>
    <row r="16" spans="1:8">
      <c r="A16" s="107">
        <v>13</v>
      </c>
      <c r="B16" s="127" t="s">
        <v>544</v>
      </c>
      <c r="C16" s="128" t="s">
        <v>188</v>
      </c>
      <c r="D16" s="129" t="s">
        <v>559</v>
      </c>
      <c r="E16" s="133">
        <v>1</v>
      </c>
      <c r="F16" s="135"/>
      <c r="G16" s="135"/>
      <c r="H16" s="135"/>
    </row>
    <row r="17" spans="1:8">
      <c r="A17" s="107">
        <v>14</v>
      </c>
      <c r="B17" s="127" t="s">
        <v>549</v>
      </c>
      <c r="C17" s="128" t="s">
        <v>560</v>
      </c>
      <c r="D17" s="129" t="s">
        <v>561</v>
      </c>
      <c r="E17" s="133">
        <v>1</v>
      </c>
      <c r="F17" s="135"/>
      <c r="G17" s="135"/>
      <c r="H17" s="135">
        <v>1</v>
      </c>
    </row>
    <row r="18" spans="1:8">
      <c r="A18" s="107">
        <v>15</v>
      </c>
      <c r="B18" s="127" t="s">
        <v>549</v>
      </c>
      <c r="C18" s="128" t="s">
        <v>562</v>
      </c>
      <c r="D18" s="129" t="s">
        <v>563</v>
      </c>
      <c r="E18" s="133">
        <v>1</v>
      </c>
      <c r="F18" s="135"/>
      <c r="G18" s="135">
        <v>1</v>
      </c>
      <c r="H18" s="135"/>
    </row>
    <row r="19" spans="1:8">
      <c r="A19" s="251">
        <v>16</v>
      </c>
      <c r="B19" s="127" t="s">
        <v>544</v>
      </c>
      <c r="C19" s="128" t="s">
        <v>564</v>
      </c>
      <c r="D19" s="129" t="s">
        <v>565</v>
      </c>
      <c r="E19" s="133">
        <v>1</v>
      </c>
      <c r="F19" s="135"/>
      <c r="G19" s="135"/>
      <c r="H19" s="135">
        <v>1</v>
      </c>
    </row>
    <row r="20" spans="1:8">
      <c r="A20" s="281" t="s">
        <v>390</v>
      </c>
      <c r="B20" s="282"/>
      <c r="C20" s="282"/>
      <c r="D20" s="283"/>
      <c r="E20" s="100">
        <f>SUM(E4:E19)</f>
        <v>16</v>
      </c>
      <c r="F20" s="131">
        <f>SUM(F4:F19)</f>
        <v>0</v>
      </c>
      <c r="G20" s="131">
        <f>SUM(G4:G19)</f>
        <v>5</v>
      </c>
      <c r="H20" s="131">
        <f>SUM(H4:H19)</f>
        <v>10</v>
      </c>
    </row>
    <row r="21" spans="1:8">
      <c r="A21" s="281" t="s">
        <v>406</v>
      </c>
      <c r="B21" s="282"/>
      <c r="C21" s="282"/>
      <c r="D21" s="283"/>
      <c r="E21" s="132">
        <v>100</v>
      </c>
      <c r="F21" s="134">
        <f>F20/$E$20*100</f>
        <v>0</v>
      </c>
      <c r="G21" s="134">
        <f t="shared" ref="G21:H21" si="0">G20/$E$20*100</f>
        <v>31.25</v>
      </c>
      <c r="H21" s="134">
        <f t="shared" si="0"/>
        <v>62.5</v>
      </c>
    </row>
  </sheetData>
  <mergeCells count="7">
    <mergeCell ref="A20:D20"/>
    <mergeCell ref="A21:D21"/>
    <mergeCell ref="A1:H1"/>
    <mergeCell ref="A2:A3"/>
    <mergeCell ref="B2:D3"/>
    <mergeCell ref="E2:E3"/>
    <mergeCell ref="F2:H2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B7DA-BB4C-45EB-9B10-D6015E46AED9}">
  <sheetPr>
    <tabColor rgb="FF00B050"/>
    <pageSetUpPr fitToPage="1"/>
  </sheetPr>
  <dimension ref="A1:G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45.7109375" style="1" customWidth="1"/>
    <col min="3" max="7" width="10.7109375" style="1" customWidth="1"/>
    <col min="8" max="16384" width="9.140625" style="1"/>
  </cols>
  <sheetData>
    <row r="1" spans="1:7">
      <c r="A1" s="13" t="s">
        <v>0</v>
      </c>
      <c r="B1" s="10" t="s">
        <v>66</v>
      </c>
      <c r="C1" s="10" t="s">
        <v>1</v>
      </c>
      <c r="D1" s="10" t="s">
        <v>260</v>
      </c>
      <c r="E1" s="10" t="s">
        <v>261</v>
      </c>
      <c r="F1" s="10" t="s">
        <v>262</v>
      </c>
      <c r="G1" s="10" t="s">
        <v>263</v>
      </c>
    </row>
    <row r="2" spans="1:7" ht="37.5">
      <c r="A2" s="9" t="s">
        <v>112</v>
      </c>
      <c r="B2" s="7" t="s">
        <v>211</v>
      </c>
      <c r="C2" s="2" t="s">
        <v>3</v>
      </c>
      <c r="D2" s="29">
        <v>90.67</v>
      </c>
      <c r="E2" s="29">
        <v>89.29</v>
      </c>
      <c r="F2" s="29">
        <v>89.81</v>
      </c>
      <c r="G2" s="8">
        <v>93.85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C2F9-D021-407A-9400-1C9938864F01}">
  <sheetPr>
    <tabColor rgb="FFFF0000"/>
    <pageSetUpPr fitToPage="1"/>
  </sheetPr>
  <dimension ref="A1:D2"/>
  <sheetViews>
    <sheetView workbookViewId="0">
      <selection activeCell="B11" sqref="B11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81</v>
      </c>
      <c r="B2" s="3" t="s">
        <v>156</v>
      </c>
      <c r="C2" s="2" t="s">
        <v>65</v>
      </c>
      <c r="D2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6788-5902-42D1-9BDD-0C0EC608BB3D}">
  <sheetPr>
    <tabColor rgb="FF00B050"/>
    <pageSetUpPr fitToPage="1"/>
  </sheetPr>
  <dimension ref="A1:C10"/>
  <sheetViews>
    <sheetView workbookViewId="0">
      <selection activeCell="E3" sqref="E3"/>
    </sheetView>
    <sheetView workbookViewId="1">
      <selection sqref="A1:C1"/>
    </sheetView>
  </sheetViews>
  <sheetFormatPr defaultRowHeight="18.75"/>
  <cols>
    <col min="1" max="1" width="5.7109375" style="1" customWidth="1"/>
    <col min="2" max="2" width="85.7109375" style="1" customWidth="1"/>
    <col min="3" max="3" width="10.7109375" style="1" customWidth="1"/>
    <col min="4" max="16384" width="9.140625" style="1"/>
  </cols>
  <sheetData>
    <row r="1" spans="1:3">
      <c r="A1" s="305" t="s">
        <v>581</v>
      </c>
      <c r="B1" s="305"/>
      <c r="C1" s="305"/>
    </row>
    <row r="2" spans="1:3" ht="37.5">
      <c r="A2" s="13" t="s">
        <v>0</v>
      </c>
      <c r="B2" s="10" t="s">
        <v>520</v>
      </c>
      <c r="C2" s="10" t="s">
        <v>571</v>
      </c>
    </row>
    <row r="3" spans="1:3">
      <c r="A3" s="9"/>
      <c r="B3" s="3"/>
      <c r="C3" s="56">
        <v>0</v>
      </c>
    </row>
    <row r="4" spans="1:3">
      <c r="A4" s="9"/>
      <c r="B4" s="3"/>
      <c r="C4" s="56">
        <v>0</v>
      </c>
    </row>
    <row r="5" spans="1:3">
      <c r="A5" s="9"/>
      <c r="B5" s="3"/>
      <c r="C5" s="56">
        <v>0</v>
      </c>
    </row>
    <row r="6" spans="1:3">
      <c r="A6" s="9"/>
      <c r="B6" s="3"/>
      <c r="C6" s="56">
        <v>0</v>
      </c>
    </row>
    <row r="7" spans="1:3">
      <c r="A7" s="9"/>
      <c r="B7" s="3"/>
      <c r="C7" s="56">
        <v>0</v>
      </c>
    </row>
    <row r="8" spans="1:3">
      <c r="A8" s="9"/>
      <c r="B8" s="3"/>
      <c r="C8" s="56">
        <v>0</v>
      </c>
    </row>
    <row r="9" spans="1:3">
      <c r="A9" s="9"/>
      <c r="B9" s="3"/>
      <c r="C9" s="56">
        <v>0</v>
      </c>
    </row>
    <row r="10" spans="1:3">
      <c r="A10" s="292" t="s">
        <v>572</v>
      </c>
      <c r="B10" s="293"/>
      <c r="C10" s="138">
        <f>AVERAGE(C3:C9)</f>
        <v>0</v>
      </c>
    </row>
  </sheetData>
  <mergeCells count="2">
    <mergeCell ref="A1:C1"/>
    <mergeCell ref="A10:B10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D126-BEEF-4227-9F44-061253E243F8}">
  <sheetPr>
    <tabColor rgb="FF00B050"/>
    <pageSetUpPr fitToPage="1"/>
  </sheetPr>
  <dimension ref="A1:H2"/>
  <sheetViews>
    <sheetView workbookViewId="0">
      <selection activeCell="E8" sqref="E8:E9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4" width="10.7109375" style="1" customWidth="1"/>
    <col min="5" max="8" width="11.855468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113</v>
      </c>
      <c r="B2" s="3" t="s">
        <v>41</v>
      </c>
      <c r="C2" s="2" t="s">
        <v>3</v>
      </c>
      <c r="D2" s="25">
        <v>75</v>
      </c>
      <c r="E2" s="25">
        <v>81.25</v>
      </c>
      <c r="F2" s="30">
        <v>100</v>
      </c>
      <c r="G2" s="30">
        <v>100</v>
      </c>
      <c r="H2" s="56">
        <f>SUM('41 (2)'!D23)</f>
        <v>100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D7F38-9AC9-4D2F-A5FA-D22231B8BDE1}">
  <sheetPr>
    <tabColor rgb="FF00B050"/>
    <pageSetUpPr fitToPage="1"/>
  </sheetPr>
  <dimension ref="A1:D23"/>
  <sheetViews>
    <sheetView workbookViewId="0">
      <pane ySplit="2" topLeftCell="A3" activePane="bottomLeft" state="frozen"/>
      <selection pane="bottomLeft" activeCell="B2" sqref="B1:B1048576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8" width="11.85546875" style="1" customWidth="1"/>
    <col min="9" max="16384" width="9.140625" style="1"/>
  </cols>
  <sheetData>
    <row r="1" spans="1:4">
      <c r="A1" s="330" t="s">
        <v>582</v>
      </c>
      <c r="B1" s="330"/>
      <c r="C1" s="330"/>
      <c r="D1" s="330"/>
    </row>
    <row r="2" spans="1:4" ht="19.5" customHeight="1">
      <c r="A2" s="58" t="s">
        <v>0</v>
      </c>
      <c r="B2" s="58" t="s">
        <v>437</v>
      </c>
      <c r="C2" s="58" t="s">
        <v>511</v>
      </c>
      <c r="D2" s="58" t="s">
        <v>512</v>
      </c>
    </row>
    <row r="3" spans="1:4" ht="21">
      <c r="A3" s="99">
        <v>1</v>
      </c>
      <c r="B3" s="83" t="s">
        <v>418</v>
      </c>
      <c r="C3" s="99">
        <v>1</v>
      </c>
      <c r="D3" s="99">
        <v>1</v>
      </c>
    </row>
    <row r="4" spans="1:4" ht="21">
      <c r="A4" s="99">
        <v>2</v>
      </c>
      <c r="B4" s="83" t="s">
        <v>419</v>
      </c>
      <c r="C4" s="99">
        <v>1</v>
      </c>
      <c r="D4" s="99">
        <v>1</v>
      </c>
    </row>
    <row r="5" spans="1:4" ht="42">
      <c r="A5" s="99">
        <v>3</v>
      </c>
      <c r="B5" s="83" t="s">
        <v>420</v>
      </c>
      <c r="C5" s="99">
        <v>1</v>
      </c>
      <c r="D5" s="99">
        <v>1</v>
      </c>
    </row>
    <row r="6" spans="1:4" ht="21">
      <c r="A6" s="99">
        <v>4</v>
      </c>
      <c r="B6" s="83" t="s">
        <v>421</v>
      </c>
      <c r="C6" s="99">
        <v>1</v>
      </c>
      <c r="D6" s="99">
        <v>1</v>
      </c>
    </row>
    <row r="7" spans="1:4" ht="21">
      <c r="A7" s="99">
        <v>5</v>
      </c>
      <c r="B7" s="83" t="s">
        <v>422</v>
      </c>
      <c r="C7" s="99">
        <v>1</v>
      </c>
      <c r="D7" s="99">
        <v>1</v>
      </c>
    </row>
    <row r="8" spans="1:4" ht="21">
      <c r="A8" s="99">
        <v>6</v>
      </c>
      <c r="B8" s="83" t="s">
        <v>423</v>
      </c>
      <c r="C8" s="99">
        <v>1</v>
      </c>
      <c r="D8" s="99">
        <v>1</v>
      </c>
    </row>
    <row r="9" spans="1:4" ht="21">
      <c r="A9" s="99">
        <v>7</v>
      </c>
      <c r="B9" s="83" t="s">
        <v>424</v>
      </c>
      <c r="C9" s="99">
        <v>1</v>
      </c>
      <c r="D9" s="99">
        <v>1</v>
      </c>
    </row>
    <row r="10" spans="1:4" ht="21">
      <c r="A10" s="99">
        <v>8</v>
      </c>
      <c r="B10" s="83" t="s">
        <v>425</v>
      </c>
      <c r="C10" s="99">
        <v>1</v>
      </c>
      <c r="D10" s="99">
        <v>1</v>
      </c>
    </row>
    <row r="11" spans="1:4" ht="21">
      <c r="A11" s="99">
        <v>9</v>
      </c>
      <c r="B11" s="83" t="s">
        <v>426</v>
      </c>
      <c r="C11" s="99">
        <v>1</v>
      </c>
      <c r="D11" s="99">
        <v>1</v>
      </c>
    </row>
    <row r="12" spans="1:4" ht="21">
      <c r="A12" s="99">
        <v>10</v>
      </c>
      <c r="B12" s="83" t="s">
        <v>427</v>
      </c>
      <c r="C12" s="99">
        <v>1</v>
      </c>
      <c r="D12" s="99">
        <v>1</v>
      </c>
    </row>
    <row r="13" spans="1:4" ht="21">
      <c r="A13" s="99">
        <v>11</v>
      </c>
      <c r="B13" s="83" t="s">
        <v>428</v>
      </c>
      <c r="C13" s="99">
        <v>1</v>
      </c>
      <c r="D13" s="99">
        <v>1</v>
      </c>
    </row>
    <row r="14" spans="1:4" ht="21">
      <c r="A14" s="99">
        <v>12</v>
      </c>
      <c r="B14" s="83" t="s">
        <v>429</v>
      </c>
      <c r="C14" s="99">
        <v>1</v>
      </c>
      <c r="D14" s="99">
        <v>1</v>
      </c>
    </row>
    <row r="15" spans="1:4" ht="21">
      <c r="A15" s="99">
        <v>13</v>
      </c>
      <c r="B15" s="83" t="s">
        <v>430</v>
      </c>
      <c r="C15" s="99">
        <v>1</v>
      </c>
      <c r="D15" s="99">
        <v>1</v>
      </c>
    </row>
    <row r="16" spans="1:4" ht="21">
      <c r="A16" s="99">
        <v>14</v>
      </c>
      <c r="B16" s="83" t="s">
        <v>431</v>
      </c>
      <c r="C16" s="99">
        <v>1</v>
      </c>
      <c r="D16" s="99">
        <v>1</v>
      </c>
    </row>
    <row r="17" spans="1:4" ht="21">
      <c r="A17" s="99">
        <v>15</v>
      </c>
      <c r="B17" s="83" t="s">
        <v>432</v>
      </c>
      <c r="C17" s="99">
        <v>1</v>
      </c>
      <c r="D17" s="99">
        <v>1</v>
      </c>
    </row>
    <row r="18" spans="1:4" ht="21">
      <c r="A18" s="99">
        <v>16</v>
      </c>
      <c r="B18" s="83" t="s">
        <v>433</v>
      </c>
      <c r="C18" s="99">
        <v>1</v>
      </c>
      <c r="D18" s="99">
        <v>1</v>
      </c>
    </row>
    <row r="19" spans="1:4" ht="21">
      <c r="A19" s="99">
        <v>17</v>
      </c>
      <c r="B19" s="83" t="s">
        <v>434</v>
      </c>
      <c r="C19" s="99">
        <v>1</v>
      </c>
      <c r="D19" s="99">
        <v>1</v>
      </c>
    </row>
    <row r="20" spans="1:4" ht="21">
      <c r="A20" s="99">
        <v>18</v>
      </c>
      <c r="B20" s="83" t="s">
        <v>435</v>
      </c>
      <c r="C20" s="99">
        <v>1</v>
      </c>
      <c r="D20" s="99">
        <v>1</v>
      </c>
    </row>
    <row r="21" spans="1:4" ht="21">
      <c r="A21" s="99">
        <v>19</v>
      </c>
      <c r="B21" s="83" t="s">
        <v>436</v>
      </c>
      <c r="C21" s="99">
        <v>1</v>
      </c>
      <c r="D21" s="99">
        <v>1</v>
      </c>
    </row>
    <row r="22" spans="1:4">
      <c r="A22" s="300" t="s">
        <v>390</v>
      </c>
      <c r="B22" s="301"/>
      <c r="C22" s="65">
        <f>SUM(C3:C21)</f>
        <v>19</v>
      </c>
      <c r="D22" s="65">
        <f>SUM(D3:D21)</f>
        <v>19</v>
      </c>
    </row>
    <row r="23" spans="1:4">
      <c r="A23" s="328" t="s">
        <v>406</v>
      </c>
      <c r="B23" s="329"/>
      <c r="C23" s="38">
        <v>100</v>
      </c>
      <c r="D23" s="38">
        <f>C22*100/D22</f>
        <v>100</v>
      </c>
    </row>
  </sheetData>
  <mergeCells count="3">
    <mergeCell ref="A22:B22"/>
    <mergeCell ref="A23:B23"/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EAD8-395D-4C78-89D0-4382A32C1EE0}">
  <sheetPr>
    <tabColor rgb="FF00B050"/>
    <pageSetUpPr fitToPage="1"/>
  </sheetPr>
  <dimension ref="A1:H2"/>
  <sheetViews>
    <sheetView workbookViewId="0">
      <selection activeCell="H2" sqref="H2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4" width="10.7109375" style="1" customWidth="1"/>
    <col min="5" max="8" width="11.855468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114</v>
      </c>
      <c r="B2" s="7" t="s">
        <v>44</v>
      </c>
      <c r="C2" s="2" t="s">
        <v>3</v>
      </c>
      <c r="D2" s="25">
        <v>88.33</v>
      </c>
      <c r="E2" s="25">
        <v>94.73</v>
      </c>
      <c r="F2" s="29">
        <v>82.47</v>
      </c>
      <c r="G2" s="29">
        <v>89.89</v>
      </c>
      <c r="H2" s="56">
        <f>SUM('42 (2)'!C14)</f>
        <v>85.384999999999991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3051-6A77-4FD4-A250-0802D70A61CE}">
  <sheetPr>
    <tabColor rgb="FF00B050"/>
    <pageSetUpPr fitToPage="1"/>
  </sheetPr>
  <dimension ref="A1:C14"/>
  <sheetViews>
    <sheetView workbookViewId="0">
      <selection activeCell="H2" sqref="H2"/>
    </sheetView>
    <sheetView workbookViewId="1">
      <selection sqref="A1:C1"/>
    </sheetView>
  </sheetViews>
  <sheetFormatPr defaultRowHeight="18.75"/>
  <cols>
    <col min="1" max="1" width="5.7109375" style="1" customWidth="1"/>
    <col min="2" max="2" width="85.7109375" style="1" customWidth="1"/>
    <col min="3" max="3" width="10.7109375" style="1" customWidth="1"/>
    <col min="4" max="7" width="11.85546875" style="1" customWidth="1"/>
    <col min="8" max="16384" width="9.140625" style="1"/>
  </cols>
  <sheetData>
    <row r="1" spans="1:3">
      <c r="A1" s="330" t="s">
        <v>592</v>
      </c>
      <c r="B1" s="330"/>
      <c r="C1" s="330"/>
    </row>
    <row r="2" spans="1:3">
      <c r="A2" s="58" t="s">
        <v>0</v>
      </c>
      <c r="B2" s="58" t="s">
        <v>46</v>
      </c>
      <c r="C2" s="58" t="s">
        <v>3</v>
      </c>
    </row>
    <row r="3" spans="1:3">
      <c r="A3" s="96">
        <v>1</v>
      </c>
      <c r="B3" s="141" t="s">
        <v>438</v>
      </c>
      <c r="C3" s="235">
        <v>75.38</v>
      </c>
    </row>
    <row r="4" spans="1:3">
      <c r="A4" s="331">
        <v>2</v>
      </c>
      <c r="B4" s="60" t="s">
        <v>439</v>
      </c>
      <c r="C4" s="235">
        <f>AVERAGE(C5,C7,C8,C9)</f>
        <v>91.59</v>
      </c>
    </row>
    <row r="5" spans="1:3">
      <c r="A5" s="331"/>
      <c r="B5" s="142" t="s">
        <v>440</v>
      </c>
      <c r="C5" s="264">
        <v>94.12</v>
      </c>
    </row>
    <row r="6" spans="1:3">
      <c r="A6" s="331"/>
      <c r="B6" s="142" t="s">
        <v>441</v>
      </c>
      <c r="C6" s="264"/>
    </row>
    <row r="7" spans="1:3">
      <c r="A7" s="331"/>
      <c r="B7" s="143" t="s">
        <v>442</v>
      </c>
      <c r="C7" s="264">
        <v>87.72</v>
      </c>
    </row>
    <row r="8" spans="1:3">
      <c r="A8" s="331"/>
      <c r="B8" s="142" t="s">
        <v>443</v>
      </c>
      <c r="C8" s="264">
        <v>92</v>
      </c>
    </row>
    <row r="9" spans="1:3">
      <c r="A9" s="331"/>
      <c r="B9" s="142" t="s">
        <v>444</v>
      </c>
      <c r="C9" s="264">
        <v>92.52</v>
      </c>
    </row>
    <row r="10" spans="1:3">
      <c r="A10" s="99">
        <v>3</v>
      </c>
      <c r="B10" s="60" t="s">
        <v>445</v>
      </c>
      <c r="C10" s="235">
        <v>94.57</v>
      </c>
    </row>
    <row r="11" spans="1:3">
      <c r="A11" s="331">
        <v>4</v>
      </c>
      <c r="B11" s="60" t="s">
        <v>446</v>
      </c>
      <c r="C11" s="235">
        <f>AVERAGE(C12:C13)</f>
        <v>80</v>
      </c>
    </row>
    <row r="12" spans="1:3">
      <c r="A12" s="331"/>
      <c r="B12" s="142" t="s">
        <v>447</v>
      </c>
      <c r="C12" s="264">
        <v>80</v>
      </c>
    </row>
    <row r="13" spans="1:3">
      <c r="A13" s="331"/>
      <c r="B13" s="142" t="s">
        <v>448</v>
      </c>
      <c r="C13" s="264"/>
    </row>
    <row r="14" spans="1:3">
      <c r="A14" s="332" t="s">
        <v>572</v>
      </c>
      <c r="B14" s="332"/>
      <c r="C14" s="265">
        <f>AVERAGE(C3,C4,C10,C11)</f>
        <v>85.384999999999991</v>
      </c>
    </row>
  </sheetData>
  <mergeCells count="4">
    <mergeCell ref="A4:A9"/>
    <mergeCell ref="A11:A13"/>
    <mergeCell ref="A14:B14"/>
    <mergeCell ref="A1:C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F1FF-E753-42B1-9819-DB9370CE30CF}">
  <sheetPr>
    <tabColor rgb="FF00B050"/>
    <pageSetUpPr fitToPage="1"/>
  </sheetPr>
  <dimension ref="A1:H2"/>
  <sheetViews>
    <sheetView workbookViewId="0">
      <selection activeCell="G11" sqref="G11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4" width="10.7109375" style="1" customWidth="1"/>
    <col min="5" max="8" width="11.855468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 ht="37.5">
      <c r="A2" s="9" t="s">
        <v>115</v>
      </c>
      <c r="B2" s="3" t="s">
        <v>214</v>
      </c>
      <c r="C2" s="2" t="s">
        <v>46</v>
      </c>
      <c r="D2" s="18">
        <v>7</v>
      </c>
      <c r="E2" s="18">
        <v>3</v>
      </c>
      <c r="F2" s="29">
        <v>5</v>
      </c>
      <c r="G2" s="29">
        <v>8</v>
      </c>
      <c r="H2" s="8">
        <f>SUM('43 (2)'!D14)</f>
        <v>8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05EE4-DF5A-42A5-A0D8-D8A0214858EA}">
  <sheetPr>
    <tabColor rgb="FF00B050"/>
    <pageSetUpPr fitToPage="1"/>
  </sheetPr>
  <dimension ref="A1:D14"/>
  <sheetViews>
    <sheetView workbookViewId="0">
      <selection activeCell="G11" sqref="G11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8" width="11.85546875" style="1" customWidth="1"/>
    <col min="9" max="16384" width="9.140625" style="1"/>
  </cols>
  <sheetData>
    <row r="1" spans="1:4">
      <c r="A1" s="304" t="s">
        <v>593</v>
      </c>
      <c r="B1" s="304"/>
      <c r="C1" s="304"/>
      <c r="D1" s="304"/>
    </row>
    <row r="2" spans="1:4">
      <c r="A2" s="58" t="s">
        <v>0</v>
      </c>
      <c r="B2" s="58" t="s">
        <v>46</v>
      </c>
      <c r="C2" s="58" t="s">
        <v>399</v>
      </c>
      <c r="D2" s="58" t="s">
        <v>400</v>
      </c>
    </row>
    <row r="3" spans="1:4">
      <c r="A3" s="99">
        <v>1</v>
      </c>
      <c r="B3" s="36" t="s">
        <v>438</v>
      </c>
      <c r="C3" s="99">
        <v>1</v>
      </c>
      <c r="D3" s="99">
        <v>1</v>
      </c>
    </row>
    <row r="4" spans="1:4">
      <c r="A4" s="306">
        <v>2</v>
      </c>
      <c r="B4" s="66" t="s">
        <v>439</v>
      </c>
      <c r="C4" s="96"/>
      <c r="D4" s="96"/>
    </row>
    <row r="5" spans="1:4">
      <c r="A5" s="307"/>
      <c r="B5" s="67" t="s">
        <v>440</v>
      </c>
      <c r="C5" s="97">
        <v>1</v>
      </c>
      <c r="D5" s="97">
        <v>1</v>
      </c>
    </row>
    <row r="6" spans="1:4">
      <c r="A6" s="307"/>
      <c r="B6" s="67" t="s">
        <v>441</v>
      </c>
      <c r="C6" s="97">
        <v>1</v>
      </c>
      <c r="D6" s="97">
        <v>1</v>
      </c>
    </row>
    <row r="7" spans="1:4">
      <c r="A7" s="307"/>
      <c r="B7" s="86" t="s">
        <v>442</v>
      </c>
      <c r="C7" s="97">
        <v>1</v>
      </c>
      <c r="D7" s="97">
        <v>1</v>
      </c>
    </row>
    <row r="8" spans="1:4">
      <c r="A8" s="307"/>
      <c r="B8" s="67" t="s">
        <v>443</v>
      </c>
      <c r="C8" s="97">
        <v>1</v>
      </c>
      <c r="D8" s="97">
        <v>1</v>
      </c>
    </row>
    <row r="9" spans="1:4">
      <c r="A9" s="309"/>
      <c r="B9" s="69" t="s">
        <v>444</v>
      </c>
      <c r="C9" s="98">
        <v>1</v>
      </c>
      <c r="D9" s="98">
        <v>1</v>
      </c>
    </row>
    <row r="10" spans="1:4">
      <c r="A10" s="96">
        <v>3</v>
      </c>
      <c r="B10" s="84" t="s">
        <v>445</v>
      </c>
      <c r="C10" s="99">
        <v>1</v>
      </c>
      <c r="D10" s="99">
        <v>1</v>
      </c>
    </row>
    <row r="11" spans="1:4">
      <c r="A11" s="306">
        <v>4</v>
      </c>
      <c r="B11" s="59" t="s">
        <v>446</v>
      </c>
      <c r="C11" s="99"/>
      <c r="D11" s="99"/>
    </row>
    <row r="12" spans="1:4">
      <c r="A12" s="307"/>
      <c r="B12" s="87" t="s">
        <v>447</v>
      </c>
      <c r="C12" s="99">
        <v>1</v>
      </c>
      <c r="D12" s="99">
        <v>1</v>
      </c>
    </row>
    <row r="13" spans="1:4">
      <c r="A13" s="309"/>
      <c r="B13" s="88" t="s">
        <v>448</v>
      </c>
      <c r="C13" s="99">
        <v>1</v>
      </c>
      <c r="D13" s="99">
        <v>1</v>
      </c>
    </row>
    <row r="14" spans="1:4">
      <c r="A14" s="281" t="s">
        <v>390</v>
      </c>
      <c r="B14" s="283"/>
      <c r="C14" s="85">
        <f>SUM(C3:C12)</f>
        <v>8</v>
      </c>
      <c r="D14" s="85">
        <f>SUM(D3:D12)</f>
        <v>8</v>
      </c>
    </row>
  </sheetData>
  <mergeCells count="4">
    <mergeCell ref="A4:A9"/>
    <mergeCell ref="A11:A13"/>
    <mergeCell ref="A14:B14"/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4ACE-1BD6-4F5D-94A8-3C6A609DD1BD}">
  <sheetPr>
    <tabColor rgb="FF00B050"/>
    <pageSetUpPr fitToPage="1"/>
  </sheetPr>
  <dimension ref="A1:H2"/>
  <sheetViews>
    <sheetView workbookViewId="0">
      <selection activeCell="E11" sqref="E11"/>
    </sheetView>
    <sheetView workbookViewId="1"/>
  </sheetViews>
  <sheetFormatPr defaultRowHeight="18.75"/>
  <cols>
    <col min="1" max="1" width="5.7109375" style="1" customWidth="1"/>
    <col min="2" max="2" width="35.7109375" style="1" customWidth="1"/>
    <col min="3" max="8" width="10.7109375" style="1" customWidth="1"/>
    <col min="9" max="16384" width="9.140625" style="1"/>
  </cols>
  <sheetData>
    <row r="1" spans="1:8">
      <c r="A1" s="13" t="s">
        <v>0</v>
      </c>
      <c r="B1" s="10" t="s">
        <v>66</v>
      </c>
      <c r="C1" s="10" t="s">
        <v>1</v>
      </c>
      <c r="D1" s="10" t="s">
        <v>259</v>
      </c>
      <c r="E1" s="10" t="s">
        <v>260</v>
      </c>
      <c r="F1" s="10" t="s">
        <v>261</v>
      </c>
      <c r="G1" s="10" t="s">
        <v>262</v>
      </c>
      <c r="H1" s="10" t="s">
        <v>263</v>
      </c>
    </row>
    <row r="2" spans="1:8">
      <c r="A2" s="9" t="s">
        <v>116</v>
      </c>
      <c r="B2" s="3" t="s">
        <v>215</v>
      </c>
      <c r="C2" s="2" t="s">
        <v>7</v>
      </c>
      <c r="D2" s="31">
        <v>64103</v>
      </c>
      <c r="E2" s="31">
        <v>259174.5</v>
      </c>
      <c r="F2" s="31">
        <v>110450.48</v>
      </c>
      <c r="G2" s="31">
        <v>126549.27</v>
      </c>
      <c r="H2" s="35">
        <v>51469.31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B5C4-8FB7-41D1-AE58-39840DD5D694}">
  <sheetPr>
    <tabColor rgb="FF00B050"/>
    <pageSetUpPr fitToPage="1"/>
  </sheetPr>
  <dimension ref="A1:C12"/>
  <sheetViews>
    <sheetView workbookViewId="0">
      <selection activeCell="H17" sqref="H17"/>
    </sheetView>
    <sheetView workbookViewId="1">
      <selection sqref="A1:C1"/>
    </sheetView>
  </sheetViews>
  <sheetFormatPr defaultRowHeight="18.75"/>
  <cols>
    <col min="1" max="1" width="5.7109375" style="1" customWidth="1"/>
    <col min="2" max="2" width="85.7109375" style="1" customWidth="1"/>
    <col min="3" max="3" width="11.85546875" style="1" customWidth="1"/>
    <col min="4" max="16384" width="9.140625" style="1"/>
  </cols>
  <sheetData>
    <row r="1" spans="1:3">
      <c r="A1" s="304" t="s">
        <v>594</v>
      </c>
      <c r="B1" s="304"/>
      <c r="C1" s="304"/>
    </row>
    <row r="2" spans="1:3">
      <c r="A2" s="13" t="s">
        <v>0</v>
      </c>
      <c r="B2" s="10" t="s">
        <v>595</v>
      </c>
      <c r="C2" s="10" t="s">
        <v>596</v>
      </c>
    </row>
    <row r="3" spans="1:3">
      <c r="A3" s="9"/>
      <c r="B3" s="3"/>
      <c r="C3" s="145">
        <v>0</v>
      </c>
    </row>
    <row r="4" spans="1:3">
      <c r="A4" s="9"/>
      <c r="B4" s="3"/>
      <c r="C4" s="145">
        <v>0</v>
      </c>
    </row>
    <row r="5" spans="1:3">
      <c r="A5" s="9"/>
      <c r="B5" s="3"/>
      <c r="C5" s="145">
        <v>0</v>
      </c>
    </row>
    <row r="6" spans="1:3">
      <c r="A6" s="9"/>
      <c r="B6" s="3"/>
      <c r="C6" s="145">
        <v>0</v>
      </c>
    </row>
    <row r="7" spans="1:3">
      <c r="A7" s="9"/>
      <c r="B7" s="3"/>
      <c r="C7" s="145">
        <v>0</v>
      </c>
    </row>
    <row r="8" spans="1:3">
      <c r="A8" s="9"/>
      <c r="B8" s="3"/>
      <c r="C8" s="145">
        <v>0</v>
      </c>
    </row>
    <row r="9" spans="1:3">
      <c r="A9" s="9"/>
      <c r="B9" s="3"/>
      <c r="C9" s="145">
        <v>0</v>
      </c>
    </row>
    <row r="10" spans="1:3">
      <c r="A10" s="9"/>
      <c r="B10" s="3"/>
      <c r="C10" s="145">
        <v>0</v>
      </c>
    </row>
    <row r="11" spans="1:3">
      <c r="A11" s="9"/>
      <c r="B11" s="3"/>
      <c r="C11" s="145">
        <v>0</v>
      </c>
    </row>
    <row r="12" spans="1:3">
      <c r="A12" s="292" t="s">
        <v>390</v>
      </c>
      <c r="B12" s="293"/>
      <c r="C12" s="146">
        <f>SUM(C3:C11)</f>
        <v>0</v>
      </c>
    </row>
  </sheetData>
  <mergeCells count="2">
    <mergeCell ref="A12:B12"/>
    <mergeCell ref="A1:C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C78D9-7F4B-4132-97FB-FF5BB5FDF2EC}">
  <sheetPr>
    <tabColor rgb="FF00B050"/>
    <pageSetUpPr fitToPage="1"/>
  </sheetPr>
  <dimension ref="A1:D2"/>
  <sheetViews>
    <sheetView workbookViewId="0">
      <selection activeCell="G25" sqref="G25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117</v>
      </c>
      <c r="B2" s="7" t="s">
        <v>297</v>
      </c>
      <c r="C2" s="2" t="s">
        <v>3</v>
      </c>
      <c r="D2" s="56">
        <f>SUM('45 (2)'!F21)</f>
        <v>50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0ED1-FB42-433F-9B48-6129EB632E11}">
  <sheetPr>
    <tabColor rgb="FFFF0000"/>
    <pageSetUpPr fitToPage="1"/>
  </sheetPr>
  <dimension ref="A1:C3"/>
  <sheetViews>
    <sheetView workbookViewId="0">
      <selection activeCell="B2" sqref="B2"/>
    </sheetView>
    <sheetView workbookViewId="1"/>
  </sheetViews>
  <sheetFormatPr defaultRowHeight="18.75"/>
  <cols>
    <col min="1" max="1" width="5.7109375" style="1" customWidth="1"/>
    <col min="2" max="2" width="85.7109375" style="1" customWidth="1"/>
    <col min="3" max="3" width="10.7109375" style="1" customWidth="1"/>
    <col min="4" max="16384" width="9.140625" style="1"/>
  </cols>
  <sheetData>
    <row r="1" spans="1:3">
      <c r="A1" s="111" t="s">
        <v>705</v>
      </c>
    </row>
    <row r="2" spans="1:3">
      <c r="A2" s="13" t="s">
        <v>0</v>
      </c>
      <c r="B2" s="10" t="s">
        <v>488</v>
      </c>
      <c r="C2" s="10" t="s">
        <v>489</v>
      </c>
    </row>
    <row r="3" spans="1:3">
      <c r="A3" s="9"/>
      <c r="B3" s="3"/>
      <c r="C3" s="8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0690-D080-46D0-8006-52D9D32FBD30}">
  <sheetPr>
    <tabColor rgb="FF00B050"/>
    <pageSetUpPr fitToPage="1"/>
  </sheetPr>
  <dimension ref="A1:G21"/>
  <sheetViews>
    <sheetView workbookViewId="0">
      <selection activeCell="G25" sqref="G25"/>
    </sheetView>
    <sheetView workbookViewId="1"/>
  </sheetViews>
  <sheetFormatPr defaultRowHeight="18.75"/>
  <cols>
    <col min="1" max="1" width="5.7109375" style="1" customWidth="1"/>
    <col min="2" max="2" width="6.140625" style="1" customWidth="1"/>
    <col min="3" max="4" width="15.7109375" style="1" customWidth="1"/>
    <col min="5" max="5" width="10.7109375" style="1" customWidth="1"/>
    <col min="6" max="7" width="15.7109375" style="1" customWidth="1"/>
    <col min="8" max="16384" width="9.140625" style="1"/>
  </cols>
  <sheetData>
    <row r="1" spans="1:7">
      <c r="A1" s="184" t="s">
        <v>838</v>
      </c>
    </row>
    <row r="2" spans="1:7">
      <c r="A2" s="298" t="s">
        <v>0</v>
      </c>
      <c r="B2" s="322" t="s">
        <v>66</v>
      </c>
      <c r="C2" s="323"/>
      <c r="D2" s="324"/>
      <c r="E2" s="296" t="s">
        <v>342</v>
      </c>
      <c r="F2" s="363" t="s">
        <v>521</v>
      </c>
      <c r="G2" s="363"/>
    </row>
    <row r="3" spans="1:7">
      <c r="A3" s="299"/>
      <c r="B3" s="325"/>
      <c r="C3" s="326"/>
      <c r="D3" s="327"/>
      <c r="E3" s="297"/>
      <c r="F3" s="10" t="s">
        <v>839</v>
      </c>
      <c r="G3" s="10" t="s">
        <v>840</v>
      </c>
    </row>
    <row r="4" spans="1:7">
      <c r="A4" s="190" t="s">
        <v>78</v>
      </c>
      <c r="B4" s="127" t="s">
        <v>544</v>
      </c>
      <c r="C4" s="128" t="s">
        <v>17</v>
      </c>
      <c r="D4" s="129" t="s">
        <v>545</v>
      </c>
      <c r="E4" s="133">
        <v>1</v>
      </c>
      <c r="F4" s="130">
        <v>1</v>
      </c>
      <c r="G4" s="130"/>
    </row>
    <row r="5" spans="1:7">
      <c r="A5" s="107">
        <v>2</v>
      </c>
      <c r="B5" s="127" t="s">
        <v>544</v>
      </c>
      <c r="C5" s="128" t="s">
        <v>546</v>
      </c>
      <c r="D5" s="129" t="s">
        <v>547</v>
      </c>
      <c r="E5" s="133">
        <v>1</v>
      </c>
      <c r="F5" s="135">
        <v>1</v>
      </c>
      <c r="G5" s="135"/>
    </row>
    <row r="6" spans="1:7">
      <c r="A6" s="107">
        <v>3</v>
      </c>
      <c r="B6" s="127" t="s">
        <v>544</v>
      </c>
      <c r="C6" s="128" t="s">
        <v>8</v>
      </c>
      <c r="D6" s="129" t="s">
        <v>548</v>
      </c>
      <c r="E6" s="133">
        <v>1</v>
      </c>
      <c r="F6" s="135">
        <v>1</v>
      </c>
      <c r="G6" s="135"/>
    </row>
    <row r="7" spans="1:7">
      <c r="A7" s="107">
        <v>4</v>
      </c>
      <c r="B7" s="127" t="s">
        <v>544</v>
      </c>
      <c r="C7" s="128" t="s">
        <v>34</v>
      </c>
      <c r="D7" s="129" t="s">
        <v>757</v>
      </c>
      <c r="E7" s="133">
        <v>1</v>
      </c>
      <c r="F7" s="135"/>
      <c r="G7" s="135">
        <v>1</v>
      </c>
    </row>
    <row r="8" spans="1:7">
      <c r="A8" s="107">
        <v>5</v>
      </c>
      <c r="B8" s="127" t="s">
        <v>549</v>
      </c>
      <c r="C8" s="128" t="s">
        <v>14</v>
      </c>
      <c r="D8" s="129" t="s">
        <v>550</v>
      </c>
      <c r="E8" s="133">
        <v>1</v>
      </c>
      <c r="F8" s="135"/>
      <c r="G8" s="135">
        <v>1</v>
      </c>
    </row>
    <row r="9" spans="1:7">
      <c r="A9" s="107">
        <v>6</v>
      </c>
      <c r="B9" s="127" t="s">
        <v>544</v>
      </c>
      <c r="C9" s="128" t="s">
        <v>10</v>
      </c>
      <c r="D9" s="129" t="s">
        <v>551</v>
      </c>
      <c r="E9" s="133">
        <v>1</v>
      </c>
      <c r="F9" s="135"/>
      <c r="G9" s="135">
        <v>1</v>
      </c>
    </row>
    <row r="10" spans="1:7">
      <c r="A10" s="107">
        <v>7</v>
      </c>
      <c r="B10" s="127" t="s">
        <v>544</v>
      </c>
      <c r="C10" s="128" t="s">
        <v>12</v>
      </c>
      <c r="D10" s="129" t="s">
        <v>552</v>
      </c>
      <c r="E10" s="133">
        <v>1</v>
      </c>
      <c r="F10" s="135"/>
      <c r="G10" s="135">
        <v>1</v>
      </c>
    </row>
    <row r="11" spans="1:7">
      <c r="A11" s="107">
        <v>8</v>
      </c>
      <c r="B11" s="127" t="s">
        <v>544</v>
      </c>
      <c r="C11" s="128" t="s">
        <v>4</v>
      </c>
      <c r="D11" s="129" t="s">
        <v>553</v>
      </c>
      <c r="E11" s="133">
        <v>1</v>
      </c>
      <c r="F11" s="135">
        <v>1</v>
      </c>
      <c r="G11" s="135"/>
    </row>
    <row r="12" spans="1:7">
      <c r="A12" s="107">
        <v>9</v>
      </c>
      <c r="B12" s="127" t="s">
        <v>549</v>
      </c>
      <c r="C12" s="128" t="s">
        <v>133</v>
      </c>
      <c r="D12" s="129" t="s">
        <v>554</v>
      </c>
      <c r="E12" s="133">
        <v>1</v>
      </c>
      <c r="F12" s="135"/>
      <c r="G12" s="135">
        <v>1</v>
      </c>
    </row>
    <row r="13" spans="1:7">
      <c r="A13" s="107">
        <v>10</v>
      </c>
      <c r="B13" s="127" t="s">
        <v>549</v>
      </c>
      <c r="C13" s="128" t="s">
        <v>20</v>
      </c>
      <c r="D13" s="129" t="s">
        <v>555</v>
      </c>
      <c r="E13" s="133">
        <v>1</v>
      </c>
      <c r="F13" s="135">
        <v>1</v>
      </c>
      <c r="G13" s="135"/>
    </row>
    <row r="14" spans="1:7">
      <c r="A14" s="107">
        <v>11</v>
      </c>
      <c r="B14" s="127" t="s">
        <v>549</v>
      </c>
      <c r="C14" s="128" t="s">
        <v>556</v>
      </c>
      <c r="D14" s="129" t="s">
        <v>557</v>
      </c>
      <c r="E14" s="133">
        <v>1</v>
      </c>
      <c r="F14" s="135">
        <v>1</v>
      </c>
      <c r="G14" s="135"/>
    </row>
    <row r="15" spans="1:7">
      <c r="A15" s="107">
        <v>12</v>
      </c>
      <c r="B15" s="127" t="s">
        <v>549</v>
      </c>
      <c r="C15" s="128" t="s">
        <v>134</v>
      </c>
      <c r="D15" s="129" t="s">
        <v>558</v>
      </c>
      <c r="E15" s="133">
        <v>1</v>
      </c>
      <c r="F15" s="135">
        <v>1</v>
      </c>
      <c r="G15" s="135"/>
    </row>
    <row r="16" spans="1:7">
      <c r="A16" s="107">
        <v>13</v>
      </c>
      <c r="B16" s="127" t="s">
        <v>544</v>
      </c>
      <c r="C16" s="128" t="s">
        <v>188</v>
      </c>
      <c r="D16" s="129" t="s">
        <v>559</v>
      </c>
      <c r="E16" s="133">
        <v>1</v>
      </c>
      <c r="F16" s="135">
        <v>1</v>
      </c>
      <c r="G16" s="135"/>
    </row>
    <row r="17" spans="1:7">
      <c r="A17" s="107">
        <v>14</v>
      </c>
      <c r="B17" s="127" t="s">
        <v>549</v>
      </c>
      <c r="C17" s="128" t="s">
        <v>560</v>
      </c>
      <c r="D17" s="129" t="s">
        <v>561</v>
      </c>
      <c r="E17" s="133">
        <v>1</v>
      </c>
      <c r="F17" s="135"/>
      <c r="G17" s="135">
        <v>1</v>
      </c>
    </row>
    <row r="18" spans="1:7">
      <c r="A18" s="107">
        <v>15</v>
      </c>
      <c r="B18" s="127" t="s">
        <v>549</v>
      </c>
      <c r="C18" s="128" t="s">
        <v>562</v>
      </c>
      <c r="D18" s="129" t="s">
        <v>563</v>
      </c>
      <c r="E18" s="133">
        <v>1</v>
      </c>
      <c r="F18" s="135"/>
      <c r="G18" s="135">
        <v>1</v>
      </c>
    </row>
    <row r="19" spans="1:7">
      <c r="A19" s="251">
        <v>16</v>
      </c>
      <c r="B19" s="127" t="s">
        <v>544</v>
      </c>
      <c r="C19" s="128" t="s">
        <v>564</v>
      </c>
      <c r="D19" s="129" t="s">
        <v>565</v>
      </c>
      <c r="E19" s="133">
        <v>1</v>
      </c>
      <c r="F19" s="135"/>
      <c r="G19" s="135">
        <v>1</v>
      </c>
    </row>
    <row r="20" spans="1:7">
      <c r="A20" s="281" t="s">
        <v>390</v>
      </c>
      <c r="B20" s="282"/>
      <c r="C20" s="282"/>
      <c r="D20" s="283"/>
      <c r="E20" s="183">
        <f>SUM(E4:E19)</f>
        <v>16</v>
      </c>
      <c r="F20" s="131">
        <f>SUM(F4:F19)</f>
        <v>8</v>
      </c>
      <c r="G20" s="131">
        <f>SUM(G4:G19)</f>
        <v>8</v>
      </c>
    </row>
    <row r="21" spans="1:7">
      <c r="A21" s="281" t="s">
        <v>406</v>
      </c>
      <c r="B21" s="282"/>
      <c r="C21" s="282"/>
      <c r="D21" s="283"/>
      <c r="E21" s="132">
        <v>100</v>
      </c>
      <c r="F21" s="134">
        <f>F20/E20*100</f>
        <v>50</v>
      </c>
      <c r="G21" s="134">
        <f>G20/E20*100</f>
        <v>50</v>
      </c>
    </row>
  </sheetData>
  <mergeCells count="6">
    <mergeCell ref="A2:A3"/>
    <mergeCell ref="B2:D3"/>
    <mergeCell ref="E2:E3"/>
    <mergeCell ref="F2:G2"/>
    <mergeCell ref="A20:D20"/>
    <mergeCell ref="A21:D2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AF875-D5D8-4A87-A9ED-40FE4D0A5E31}">
  <sheetPr>
    <tabColor rgb="FF00B050"/>
    <pageSetUpPr fitToPage="1"/>
  </sheetPr>
  <dimension ref="A1:D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>
      <c r="A2" s="9" t="s">
        <v>118</v>
      </c>
      <c r="B2" s="7" t="s">
        <v>323</v>
      </c>
      <c r="C2" s="2" t="s">
        <v>33</v>
      </c>
      <c r="D2" s="8">
        <v>11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46B1-873A-4485-8FAE-FA420383E5F5}">
  <sheetPr>
    <tabColor rgb="FF00B050"/>
    <pageSetUpPr fitToPage="1"/>
  </sheetPr>
  <dimension ref="A1:D13"/>
  <sheetViews>
    <sheetView workbookViewId="0">
      <selection activeCell="B2" sqref="B2"/>
    </sheetView>
    <sheetView workbookViewId="1">
      <selection sqref="A1:D1"/>
    </sheetView>
  </sheetViews>
  <sheetFormatPr defaultRowHeight="18.75"/>
  <cols>
    <col min="1" max="1" width="5.7109375" style="1" customWidth="1"/>
    <col min="2" max="2" width="65.7109375" style="1" customWidth="1"/>
    <col min="3" max="3" width="10.7109375" style="1" customWidth="1"/>
    <col min="4" max="4" width="20.7109375" style="1" customWidth="1"/>
    <col min="5" max="16384" width="9.140625" style="1"/>
  </cols>
  <sheetData>
    <row r="1" spans="1:4">
      <c r="A1" s="333" t="s">
        <v>728</v>
      </c>
      <c r="B1" s="333"/>
      <c r="C1" s="333"/>
      <c r="D1" s="333"/>
    </row>
    <row r="2" spans="1:4" ht="37.5">
      <c r="A2" s="229" t="s">
        <v>324</v>
      </c>
      <c r="B2" s="229" t="s">
        <v>325</v>
      </c>
      <c r="C2" s="10" t="s">
        <v>729</v>
      </c>
      <c r="D2" s="229" t="s">
        <v>730</v>
      </c>
    </row>
    <row r="3" spans="1:4" ht="37.5">
      <c r="A3" s="121">
        <v>1</v>
      </c>
      <c r="B3" s="37" t="s">
        <v>326</v>
      </c>
      <c r="C3" s="8">
        <v>1</v>
      </c>
      <c r="D3" s="37" t="s">
        <v>134</v>
      </c>
    </row>
    <row r="4" spans="1:4">
      <c r="A4" s="121">
        <v>2</v>
      </c>
      <c r="B4" s="37" t="s">
        <v>327</v>
      </c>
      <c r="C4" s="8">
        <v>3</v>
      </c>
      <c r="D4" s="37" t="s">
        <v>328</v>
      </c>
    </row>
    <row r="5" spans="1:4">
      <c r="A5" s="121">
        <v>3</v>
      </c>
      <c r="B5" s="37" t="s">
        <v>329</v>
      </c>
      <c r="C5" s="8">
        <v>1</v>
      </c>
      <c r="D5" s="37" t="s">
        <v>134</v>
      </c>
    </row>
    <row r="6" spans="1:4" ht="37.5">
      <c r="A6" s="121">
        <v>4</v>
      </c>
      <c r="B6" s="37" t="s">
        <v>330</v>
      </c>
      <c r="C6" s="8">
        <v>2</v>
      </c>
      <c r="D6" s="37" t="s">
        <v>331</v>
      </c>
    </row>
    <row r="7" spans="1:4">
      <c r="A7" s="121">
        <v>5</v>
      </c>
      <c r="B7" s="37" t="s">
        <v>332</v>
      </c>
      <c r="C7" s="8">
        <v>1</v>
      </c>
      <c r="D7" s="37" t="s">
        <v>134</v>
      </c>
    </row>
    <row r="8" spans="1:4">
      <c r="A8" s="121">
        <v>6</v>
      </c>
      <c r="B8" s="37" t="s">
        <v>333</v>
      </c>
      <c r="C8" s="8">
        <v>1</v>
      </c>
      <c r="D8" s="37" t="s">
        <v>134</v>
      </c>
    </row>
    <row r="9" spans="1:4">
      <c r="A9" s="121">
        <v>7</v>
      </c>
      <c r="B9" s="37" t="s">
        <v>334</v>
      </c>
      <c r="C9" s="8">
        <v>16</v>
      </c>
      <c r="D9" s="37" t="s">
        <v>335</v>
      </c>
    </row>
    <row r="10" spans="1:4">
      <c r="A10" s="121">
        <v>8</v>
      </c>
      <c r="B10" s="37" t="s">
        <v>336</v>
      </c>
      <c r="C10" s="8">
        <v>1</v>
      </c>
      <c r="D10" s="37" t="s">
        <v>134</v>
      </c>
    </row>
    <row r="11" spans="1:4">
      <c r="A11" s="121">
        <v>9</v>
      </c>
      <c r="B11" s="37" t="s">
        <v>337</v>
      </c>
      <c r="C11" s="8">
        <v>1</v>
      </c>
      <c r="D11" s="37" t="s">
        <v>134</v>
      </c>
    </row>
    <row r="12" spans="1:4">
      <c r="A12" s="121">
        <v>10</v>
      </c>
      <c r="B12" s="37" t="s">
        <v>338</v>
      </c>
      <c r="C12" s="8">
        <v>16</v>
      </c>
      <c r="D12" s="37" t="s">
        <v>335</v>
      </c>
    </row>
    <row r="13" spans="1:4" ht="37.5">
      <c r="A13" s="121">
        <v>11</v>
      </c>
      <c r="B13" s="37" t="s">
        <v>339</v>
      </c>
      <c r="C13" s="8">
        <v>2</v>
      </c>
      <c r="D13" s="37" t="s">
        <v>340</v>
      </c>
    </row>
  </sheetData>
  <mergeCells count="1"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8A36-4D04-4C51-B091-5E70AD88E569}">
  <sheetPr>
    <tabColor rgb="FF00B050"/>
    <pageSetUpPr fitToPage="1"/>
  </sheetPr>
  <dimension ref="A1:F2"/>
  <sheetViews>
    <sheetView workbookViewId="0">
      <selection activeCell="G13" sqref="G13:G14"/>
    </sheetView>
    <sheetView workbookViewId="1"/>
  </sheetViews>
  <sheetFormatPr defaultRowHeight="18.75"/>
  <cols>
    <col min="1" max="1" width="5.7109375" style="1" customWidth="1"/>
    <col min="2" max="2" width="55.7109375" style="1" customWidth="1"/>
    <col min="3" max="6" width="10.7109375" style="1" customWidth="1"/>
    <col min="7" max="16384" width="9.140625" style="1"/>
  </cols>
  <sheetData>
    <row r="1" spans="1:6">
      <c r="A1" s="13" t="s">
        <v>0</v>
      </c>
      <c r="B1" s="10" t="s">
        <v>66</v>
      </c>
      <c r="C1" s="10" t="s">
        <v>1</v>
      </c>
      <c r="D1" s="10" t="s">
        <v>261</v>
      </c>
      <c r="E1" s="10" t="s">
        <v>262</v>
      </c>
      <c r="F1" s="10" t="s">
        <v>263</v>
      </c>
    </row>
    <row r="2" spans="1:6" ht="37.5">
      <c r="A2" s="9" t="s">
        <v>119</v>
      </c>
      <c r="B2" s="7" t="s">
        <v>220</v>
      </c>
      <c r="C2" s="2" t="s">
        <v>3</v>
      </c>
      <c r="D2" s="30">
        <v>70.599999999999994</v>
      </c>
      <c r="E2" s="29">
        <v>80.66</v>
      </c>
      <c r="F2" s="56">
        <f>SUM('47 (2)'!C10)</f>
        <v>89.04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A966-85E8-4C7F-8E47-5A04E089DC13}">
  <sheetPr>
    <tabColor rgb="FF00B050"/>
    <pageSetUpPr fitToPage="1"/>
  </sheetPr>
  <dimension ref="A1:C11"/>
  <sheetViews>
    <sheetView workbookViewId="0">
      <selection activeCell="G13" sqref="G13:G14"/>
    </sheetView>
    <sheetView workbookViewId="1">
      <selection sqref="A1:C1"/>
    </sheetView>
  </sheetViews>
  <sheetFormatPr defaultRowHeight="18.75"/>
  <cols>
    <col min="1" max="1" width="5.7109375" style="1" customWidth="1"/>
    <col min="2" max="2" width="85.7109375" style="1" customWidth="1"/>
    <col min="3" max="3" width="10.7109375" style="1" customWidth="1"/>
    <col min="4" max="16384" width="9.140625" style="1"/>
  </cols>
  <sheetData>
    <row r="1" spans="1:3">
      <c r="A1" s="304" t="s">
        <v>585</v>
      </c>
      <c r="B1" s="304"/>
      <c r="C1" s="304"/>
    </row>
    <row r="2" spans="1:3" ht="37.5">
      <c r="A2" s="13" t="s">
        <v>0</v>
      </c>
      <c r="B2" s="10" t="s">
        <v>520</v>
      </c>
      <c r="C2" s="10" t="s">
        <v>586</v>
      </c>
    </row>
    <row r="3" spans="1:3">
      <c r="A3" s="9"/>
      <c r="B3" s="7"/>
      <c r="C3" s="30">
        <v>0</v>
      </c>
    </row>
    <row r="4" spans="1:3">
      <c r="A4" s="9"/>
      <c r="B4" s="7"/>
      <c r="C4" s="30">
        <v>0</v>
      </c>
    </row>
    <row r="5" spans="1:3">
      <c r="A5" s="9"/>
      <c r="B5" s="7"/>
      <c r="C5" s="30">
        <v>0</v>
      </c>
    </row>
    <row r="6" spans="1:3">
      <c r="A6" s="9"/>
      <c r="B6" s="7"/>
      <c r="C6" s="30">
        <v>0</v>
      </c>
    </row>
    <row r="7" spans="1:3">
      <c r="A7" s="9"/>
      <c r="B7" s="7"/>
      <c r="C7" s="30">
        <v>0</v>
      </c>
    </row>
    <row r="8" spans="1:3">
      <c r="A8" s="9"/>
      <c r="B8" s="7"/>
      <c r="C8" s="30">
        <v>0</v>
      </c>
    </row>
    <row r="9" spans="1:3">
      <c r="A9" s="9"/>
      <c r="B9" s="7"/>
      <c r="C9" s="30">
        <v>0</v>
      </c>
    </row>
    <row r="10" spans="1:3">
      <c r="A10" s="292" t="s">
        <v>572</v>
      </c>
      <c r="B10" s="293"/>
      <c r="C10" s="136">
        <v>89.04</v>
      </c>
    </row>
    <row r="11" spans="1:3">
      <c r="A11" s="111" t="s">
        <v>591</v>
      </c>
    </row>
  </sheetData>
  <mergeCells count="2">
    <mergeCell ref="A10:B10"/>
    <mergeCell ref="A1:C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A8E8-A270-411D-AF95-40646F5FB9D5}">
  <sheetPr>
    <tabColor rgb="FFFF0000"/>
    <pageSetUpPr fitToPage="1"/>
  </sheetPr>
  <dimension ref="A1:E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13" t="s">
        <v>0</v>
      </c>
      <c r="B1" s="10" t="s">
        <v>66</v>
      </c>
      <c r="C1" s="10" t="s">
        <v>1</v>
      </c>
      <c r="D1" s="10" t="s">
        <v>262</v>
      </c>
      <c r="E1" s="10" t="s">
        <v>263</v>
      </c>
    </row>
    <row r="2" spans="1:5" ht="37.5">
      <c r="A2" s="9" t="s">
        <v>128</v>
      </c>
      <c r="B2" s="7" t="s">
        <v>221</v>
      </c>
      <c r="C2" s="2" t="s">
        <v>3</v>
      </c>
      <c r="D2" s="30">
        <v>80</v>
      </c>
      <c r="E2" s="8" t="e">
        <f>SUM('48 (2)'!D7)</f>
        <v>#DIV/0!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2793-37E8-4B1F-9513-DA7CEF80824B}">
  <sheetPr>
    <tabColor rgb="FFFF0000"/>
    <pageSetUpPr fitToPage="1"/>
  </sheetPr>
  <dimension ref="A1:D7"/>
  <sheetViews>
    <sheetView workbookViewId="0">
      <selection sqref="A1:D1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1.85546875" style="1" customWidth="1"/>
    <col min="5" max="16384" width="9.140625" style="1"/>
  </cols>
  <sheetData>
    <row r="1" spans="1:4">
      <c r="A1" s="305" t="s">
        <v>587</v>
      </c>
      <c r="B1" s="305"/>
      <c r="C1" s="305"/>
      <c r="D1" s="305"/>
    </row>
    <row r="2" spans="1:4">
      <c r="A2" s="13" t="s">
        <v>0</v>
      </c>
      <c r="B2" s="10" t="s">
        <v>588</v>
      </c>
      <c r="C2" s="10" t="s">
        <v>511</v>
      </c>
      <c r="D2" s="10" t="s">
        <v>512</v>
      </c>
    </row>
    <row r="3" spans="1:4">
      <c r="A3" s="9"/>
      <c r="B3" s="7"/>
      <c r="C3" s="130">
        <v>0</v>
      </c>
      <c r="D3" s="8">
        <v>0</v>
      </c>
    </row>
    <row r="4" spans="1:4">
      <c r="A4" s="9"/>
      <c r="B4" s="7"/>
      <c r="C4" s="130">
        <v>0</v>
      </c>
      <c r="D4" s="8">
        <v>0</v>
      </c>
    </row>
    <row r="5" spans="1:4">
      <c r="A5" s="9"/>
      <c r="B5" s="7"/>
      <c r="C5" s="130">
        <v>0</v>
      </c>
      <c r="D5" s="8">
        <v>0</v>
      </c>
    </row>
    <row r="6" spans="1:4">
      <c r="A6" s="292" t="s">
        <v>390</v>
      </c>
      <c r="B6" s="293"/>
      <c r="C6" s="139">
        <f>SUM(C3:C5)</f>
        <v>0</v>
      </c>
      <c r="D6" s="139">
        <f>SUM(D3:D5)</f>
        <v>0</v>
      </c>
    </row>
    <row r="7" spans="1:4">
      <c r="A7" s="292" t="s">
        <v>406</v>
      </c>
      <c r="B7" s="293"/>
      <c r="C7" s="136">
        <v>100</v>
      </c>
      <c r="D7" s="115" t="e">
        <f>D6/C6*100</f>
        <v>#DIV/0!</v>
      </c>
    </row>
  </sheetData>
  <mergeCells count="3">
    <mergeCell ref="A6:B6"/>
    <mergeCell ref="A7:B7"/>
    <mergeCell ref="A1:D1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855C-9F9A-401B-8556-190671A696B8}">
  <sheetPr>
    <tabColor rgb="FFFF0000"/>
    <pageSetUpPr fitToPage="1"/>
  </sheetPr>
  <dimension ref="A1:E2"/>
  <sheetViews>
    <sheetView workbookViewId="0">
      <selection activeCell="B1" sqref="B1:B1048576"/>
    </sheetView>
    <sheetView workbookViewId="1"/>
  </sheetViews>
  <sheetFormatPr defaultRowHeight="18.75"/>
  <cols>
    <col min="1" max="1" width="5.7109375" style="1" customWidth="1"/>
    <col min="2" max="2" width="65.7109375" style="1" customWidth="1"/>
    <col min="3" max="5" width="10.7109375" style="1" customWidth="1"/>
    <col min="6" max="16384" width="9.140625" style="1"/>
  </cols>
  <sheetData>
    <row r="1" spans="1:5">
      <c r="A1" s="13" t="s">
        <v>0</v>
      </c>
      <c r="B1" s="10" t="s">
        <v>66</v>
      </c>
      <c r="C1" s="10" t="s">
        <v>1</v>
      </c>
      <c r="D1" s="10" t="s">
        <v>262</v>
      </c>
      <c r="E1" s="10" t="s">
        <v>263</v>
      </c>
    </row>
    <row r="2" spans="1:5" ht="37.5">
      <c r="A2" s="9" t="s">
        <v>120</v>
      </c>
      <c r="B2" s="7" t="s">
        <v>222</v>
      </c>
      <c r="C2" s="2" t="s">
        <v>3</v>
      </c>
      <c r="D2" s="30">
        <v>85</v>
      </c>
      <c r="E2" s="8" t="e">
        <f>SUM('49 (2)'!D7)</f>
        <v>#DIV/0!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E83CF-8FA1-4A87-BB6C-E62AF6F30F2D}">
  <sheetPr>
    <tabColor rgb="FFFF0000"/>
    <pageSetUpPr fitToPage="1"/>
  </sheetPr>
  <dimension ref="A1:D7"/>
  <sheetViews>
    <sheetView workbookViewId="0">
      <selection activeCell="G14" sqref="G14"/>
    </sheetView>
    <sheetView workbookViewId="1">
      <selection sqref="A1:D1"/>
    </sheetView>
  </sheetViews>
  <sheetFormatPr defaultRowHeight="18.75"/>
  <cols>
    <col min="1" max="1" width="5.7109375" style="1" customWidth="1"/>
    <col min="2" max="2" width="75.7109375" style="1" customWidth="1"/>
    <col min="3" max="4" width="11.85546875" style="1" customWidth="1"/>
    <col min="5" max="16384" width="9.140625" style="1"/>
  </cols>
  <sheetData>
    <row r="1" spans="1:4">
      <c r="A1" s="305" t="s">
        <v>589</v>
      </c>
      <c r="B1" s="305"/>
      <c r="C1" s="305"/>
      <c r="D1" s="305"/>
    </row>
    <row r="2" spans="1:4">
      <c r="A2" s="13" t="s">
        <v>0</v>
      </c>
      <c r="B2" s="10" t="s">
        <v>588</v>
      </c>
      <c r="C2" s="10" t="s">
        <v>511</v>
      </c>
      <c r="D2" s="10" t="s">
        <v>512</v>
      </c>
    </row>
    <row r="3" spans="1:4">
      <c r="A3" s="9"/>
      <c r="B3" s="7"/>
      <c r="C3" s="130">
        <v>0</v>
      </c>
      <c r="D3" s="8">
        <v>0</v>
      </c>
    </row>
    <row r="4" spans="1:4">
      <c r="A4" s="9"/>
      <c r="B4" s="7"/>
      <c r="C4" s="130">
        <v>0</v>
      </c>
      <c r="D4" s="8">
        <v>0</v>
      </c>
    </row>
    <row r="5" spans="1:4">
      <c r="A5" s="9"/>
      <c r="B5" s="7"/>
      <c r="C5" s="130">
        <v>0</v>
      </c>
      <c r="D5" s="8">
        <v>0</v>
      </c>
    </row>
    <row r="6" spans="1:4">
      <c r="A6" s="292" t="s">
        <v>390</v>
      </c>
      <c r="B6" s="293"/>
      <c r="C6" s="139">
        <f>SUM(C3:C5)</f>
        <v>0</v>
      </c>
      <c r="D6" s="139">
        <f>SUM(D3:D5)</f>
        <v>0</v>
      </c>
    </row>
    <row r="7" spans="1:4">
      <c r="A7" s="292" t="s">
        <v>406</v>
      </c>
      <c r="B7" s="293"/>
      <c r="C7" s="136">
        <v>100</v>
      </c>
      <c r="D7" s="115" t="e">
        <f>D6/C6*100</f>
        <v>#DIV/0!</v>
      </c>
    </row>
  </sheetData>
  <mergeCells count="3">
    <mergeCell ref="A1:D1"/>
    <mergeCell ref="A6:B6"/>
    <mergeCell ref="A7:B7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EC53-B249-4C78-B581-66B5B35B95F2}">
  <sheetPr>
    <tabColor rgb="FF00B050"/>
    <pageSetUpPr fitToPage="1"/>
  </sheetPr>
  <dimension ref="A1:D2"/>
  <sheetViews>
    <sheetView workbookViewId="0">
      <selection activeCell="D2" sqref="D2"/>
    </sheetView>
    <sheetView workbookViewId="1"/>
  </sheetViews>
  <sheetFormatPr defaultRowHeight="18.75"/>
  <cols>
    <col min="1" max="1" width="5.7109375" style="1" customWidth="1"/>
    <col min="2" max="2" width="75.7109375" style="1" customWidth="1"/>
    <col min="3" max="4" width="10.7109375" style="1" customWidth="1"/>
    <col min="5" max="16384" width="9.140625" style="1"/>
  </cols>
  <sheetData>
    <row r="1" spans="1:4">
      <c r="A1" s="13" t="s">
        <v>0</v>
      </c>
      <c r="B1" s="10" t="s">
        <v>66</v>
      </c>
      <c r="C1" s="10" t="s">
        <v>1</v>
      </c>
      <c r="D1" s="10" t="s">
        <v>263</v>
      </c>
    </row>
    <row r="2" spans="1:4" ht="37.5">
      <c r="A2" s="9" t="s">
        <v>121</v>
      </c>
      <c r="B2" s="7" t="s">
        <v>298</v>
      </c>
      <c r="C2" s="2" t="s">
        <v>46</v>
      </c>
      <c r="D2" s="351">
        <f>SUM('50 (2)'!D8)</f>
        <v>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61" fitToHeight="100" orientation="portrait" r:id="rId1"/>
  <headerFooter>
    <oddFooter>&amp;R&amp;"TH SarabunPSK,ธรรมดา"&amp;14&amp;P/&amp;N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150</vt:i4>
      </vt:variant>
      <vt:variant>
        <vt:lpstr>ช่วงที่มีชื่อ</vt:lpstr>
      </vt:variant>
      <vt:variant>
        <vt:i4>1</vt:i4>
      </vt:variant>
    </vt:vector>
  </HeadingPairs>
  <TitlesOfParts>
    <vt:vector size="151" baseType="lpstr">
      <vt:lpstr>สรุป</vt:lpstr>
      <vt:lpstr>1</vt:lpstr>
      <vt:lpstr>1 (2)</vt:lpstr>
      <vt:lpstr>2</vt:lpstr>
      <vt:lpstr>2 (2)</vt:lpstr>
      <vt:lpstr>3</vt:lpstr>
      <vt:lpstr>3 (2)</vt:lpstr>
      <vt:lpstr>4</vt:lpstr>
      <vt:lpstr>4 (2)</vt:lpstr>
      <vt:lpstr>5</vt:lpstr>
      <vt:lpstr>5 (2)</vt:lpstr>
      <vt:lpstr>6</vt:lpstr>
      <vt:lpstr>6 (2)</vt:lpstr>
      <vt:lpstr>7</vt:lpstr>
      <vt:lpstr>7 (2)</vt:lpstr>
      <vt:lpstr>8</vt:lpstr>
      <vt:lpstr>8 (2)</vt:lpstr>
      <vt:lpstr>9</vt:lpstr>
      <vt:lpstr>9 (2)</vt:lpstr>
      <vt:lpstr>10</vt:lpstr>
      <vt:lpstr>10 (2)</vt:lpstr>
      <vt:lpstr>11</vt:lpstr>
      <vt:lpstr>11 (2)</vt:lpstr>
      <vt:lpstr>12</vt:lpstr>
      <vt:lpstr>12 (2)</vt:lpstr>
      <vt:lpstr>13</vt:lpstr>
      <vt:lpstr>13 (2)</vt:lpstr>
      <vt:lpstr>14</vt:lpstr>
      <vt:lpstr>14 (2)</vt:lpstr>
      <vt:lpstr>15</vt:lpstr>
      <vt:lpstr>15 (2)</vt:lpstr>
      <vt:lpstr>16</vt:lpstr>
      <vt:lpstr>16 (2)</vt:lpstr>
      <vt:lpstr>17</vt:lpstr>
      <vt:lpstr>17 (2)</vt:lpstr>
      <vt:lpstr>18</vt:lpstr>
      <vt:lpstr>18 (2)</vt:lpstr>
      <vt:lpstr>19</vt:lpstr>
      <vt:lpstr>19 (2)</vt:lpstr>
      <vt:lpstr>20</vt:lpstr>
      <vt:lpstr>21</vt:lpstr>
      <vt:lpstr>21 (2)</vt:lpstr>
      <vt:lpstr>22</vt:lpstr>
      <vt:lpstr>22 (2)</vt:lpstr>
      <vt:lpstr>23</vt:lpstr>
      <vt:lpstr>23 (2)</vt:lpstr>
      <vt:lpstr>24</vt:lpstr>
      <vt:lpstr>24 (2)</vt:lpstr>
      <vt:lpstr>25</vt:lpstr>
      <vt:lpstr>25 (2)</vt:lpstr>
      <vt:lpstr>26</vt:lpstr>
      <vt:lpstr>26 (2)</vt:lpstr>
      <vt:lpstr>27</vt:lpstr>
      <vt:lpstr>27 (2)</vt:lpstr>
      <vt:lpstr>28</vt:lpstr>
      <vt:lpstr>28 (2)</vt:lpstr>
      <vt:lpstr>29</vt:lpstr>
      <vt:lpstr>29 (2)</vt:lpstr>
      <vt:lpstr>30</vt:lpstr>
      <vt:lpstr>30 (2)</vt:lpstr>
      <vt:lpstr>31</vt:lpstr>
      <vt:lpstr>31 (2)</vt:lpstr>
      <vt:lpstr>32</vt:lpstr>
      <vt:lpstr>32 (2)</vt:lpstr>
      <vt:lpstr>33</vt:lpstr>
      <vt:lpstr>33 (2)</vt:lpstr>
      <vt:lpstr>34</vt:lpstr>
      <vt:lpstr>34 (2)</vt:lpstr>
      <vt:lpstr>35</vt:lpstr>
      <vt:lpstr>35 (2)</vt:lpstr>
      <vt:lpstr>36</vt:lpstr>
      <vt:lpstr>36 (2)</vt:lpstr>
      <vt:lpstr>37</vt:lpstr>
      <vt:lpstr>37 (2)</vt:lpstr>
      <vt:lpstr>38</vt:lpstr>
      <vt:lpstr>38 (2)</vt:lpstr>
      <vt:lpstr>39</vt:lpstr>
      <vt:lpstr>39 (2)</vt:lpstr>
      <vt:lpstr>40</vt:lpstr>
      <vt:lpstr>40 (2)</vt:lpstr>
      <vt:lpstr>41</vt:lpstr>
      <vt:lpstr>41 (2)</vt:lpstr>
      <vt:lpstr>42</vt:lpstr>
      <vt:lpstr>42 (2)</vt:lpstr>
      <vt:lpstr>43</vt:lpstr>
      <vt:lpstr>43 (2)</vt:lpstr>
      <vt:lpstr>44</vt:lpstr>
      <vt:lpstr>44 (2)</vt:lpstr>
      <vt:lpstr>45</vt:lpstr>
      <vt:lpstr>45 (2)</vt:lpstr>
      <vt:lpstr>46</vt:lpstr>
      <vt:lpstr>46 (2)</vt:lpstr>
      <vt:lpstr>47</vt:lpstr>
      <vt:lpstr>47 (2)</vt:lpstr>
      <vt:lpstr>48</vt:lpstr>
      <vt:lpstr>48 (2)</vt:lpstr>
      <vt:lpstr>49</vt:lpstr>
      <vt:lpstr>49 (2)</vt:lpstr>
      <vt:lpstr>50</vt:lpstr>
      <vt:lpstr>50 (2)</vt:lpstr>
      <vt:lpstr>51</vt:lpstr>
      <vt:lpstr>51 (2)</vt:lpstr>
      <vt:lpstr>52</vt:lpstr>
      <vt:lpstr>52 (2)</vt:lpstr>
      <vt:lpstr>53</vt:lpstr>
      <vt:lpstr>53 (2)</vt:lpstr>
      <vt:lpstr>54</vt:lpstr>
      <vt:lpstr>54 (2)</vt:lpstr>
      <vt:lpstr>55</vt:lpstr>
      <vt:lpstr>55 (2)</vt:lpstr>
      <vt:lpstr>56</vt:lpstr>
      <vt:lpstr>56 (2)</vt:lpstr>
      <vt:lpstr>57</vt:lpstr>
      <vt:lpstr>57 (2)</vt:lpstr>
      <vt:lpstr>58</vt:lpstr>
      <vt:lpstr>58 (2)</vt:lpstr>
      <vt:lpstr>59</vt:lpstr>
      <vt:lpstr>59 (2)</vt:lpstr>
      <vt:lpstr>60</vt:lpstr>
      <vt:lpstr>60 (2)</vt:lpstr>
      <vt:lpstr>61</vt:lpstr>
      <vt:lpstr>61 (2)</vt:lpstr>
      <vt:lpstr>62</vt:lpstr>
      <vt:lpstr>62 (2)</vt:lpstr>
      <vt:lpstr>63</vt:lpstr>
      <vt:lpstr>63 (2)</vt:lpstr>
      <vt:lpstr>64</vt:lpstr>
      <vt:lpstr>64 (2)</vt:lpstr>
      <vt:lpstr>65</vt:lpstr>
      <vt:lpstr>65 (2)</vt:lpstr>
      <vt:lpstr>66</vt:lpstr>
      <vt:lpstr>66 (2)</vt:lpstr>
      <vt:lpstr>67</vt:lpstr>
      <vt:lpstr>67 (2)</vt:lpstr>
      <vt:lpstr>68</vt:lpstr>
      <vt:lpstr>68 (2)</vt:lpstr>
      <vt:lpstr>69</vt:lpstr>
      <vt:lpstr>69 (2)</vt:lpstr>
      <vt:lpstr>70</vt:lpstr>
      <vt:lpstr>70 (2)</vt:lpstr>
      <vt:lpstr>71</vt:lpstr>
      <vt:lpstr>72</vt:lpstr>
      <vt:lpstr>72 (2)</vt:lpstr>
      <vt:lpstr>73</vt:lpstr>
      <vt:lpstr>73 (2)</vt:lpstr>
      <vt:lpstr>74</vt:lpstr>
      <vt:lpstr>75</vt:lpstr>
      <vt:lpstr>75 (2)</vt:lpstr>
      <vt:lpstr>76</vt:lpstr>
      <vt:lpstr>76 (2)</vt:lpstr>
      <vt:lpstr>สรุป!Print_Titles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Santtasana</dc:creator>
  <cp:lastModifiedBy>Santtasana</cp:lastModifiedBy>
  <cp:lastPrinted>2020-02-24T04:53:25Z</cp:lastPrinted>
  <dcterms:created xsi:type="dcterms:W3CDTF">2018-09-29T05:00:55Z</dcterms:created>
  <dcterms:modified xsi:type="dcterms:W3CDTF">2021-02-04T06:56:22Z</dcterms:modified>
</cp:coreProperties>
</file>